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TY\Desktop\"/>
    </mc:Choice>
  </mc:AlternateContent>
  <bookViews>
    <workbookView xWindow="0" yWindow="0" windowWidth="24000" windowHeight="9735"/>
  </bookViews>
  <sheets>
    <sheet name="FORMULARIO PARAMETROS URBANISTI" sheetId="1" r:id="rId1"/>
    <sheet name="Datos" sheetId="3" state="hidden" r:id="rId2"/>
  </sheets>
  <definedNames>
    <definedName name="AEROPUERTO">Datos!$B$250:$B$256</definedName>
    <definedName name="_xlnm.Print_Area" localSheetId="0">'FORMULARIO PARAMETROS URBANISTI'!$A$1:$AG$105</definedName>
    <definedName name="CALDERON">Datos!$B$211:$B$212</definedName>
    <definedName name="CENTRO">Datos!$B$213:$B$217</definedName>
    <definedName name="DELICIA">Datos!$B$218:$B$226</definedName>
    <definedName name="Eco_Eficiencia">Datos!$K$42</definedName>
    <definedName name="ELOY">Datos!$B$238:$B$246</definedName>
    <definedName name="ELOY_ALFARO">Datos!$B$238:$B$246</definedName>
    <definedName name="Intervención_Prioritaria">Datos!$K$38:$K$41</definedName>
    <definedName name="LA_MARISCAL">Datos!$B$249</definedName>
    <definedName name="NORTE">Datos!$B$200:$B$210</definedName>
    <definedName name="QUITUMBE">Datos!$B$227:$B$231</definedName>
    <definedName name="Redistribución_COS_Planta_Baja">Datos!$K$34:$K$37</definedName>
    <definedName name="TUMBACO">Datos!$B$247:$B$248</definedName>
    <definedName name="VALLE_DE_LOS_CHILLOS">Datos!$B$232:$B$237</definedName>
    <definedName name="ZONA">Datos!$A$200:$A$256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79" i="1" l="1"/>
  <c r="AC22" i="1"/>
  <c r="AC21" i="1"/>
  <c r="AC19" i="1"/>
  <c r="L37" i="1" s="1"/>
  <c r="AC18" i="1"/>
  <c r="O51" i="1" l="1"/>
  <c r="O52" i="1"/>
  <c r="H319" i="3" l="1"/>
  <c r="G319" i="3"/>
  <c r="F319" i="3"/>
  <c r="E319" i="3"/>
  <c r="D264" i="3" l="1"/>
  <c r="D265" i="3"/>
  <c r="D266" i="3"/>
  <c r="D267" i="3"/>
  <c r="D268" i="3"/>
  <c r="D269" i="3"/>
  <c r="D270" i="3"/>
  <c r="D271" i="3"/>
  <c r="D263" i="3"/>
  <c r="F264" i="3" l="1"/>
  <c r="F265" i="3"/>
  <c r="F266" i="3"/>
  <c r="F267" i="3"/>
  <c r="F268" i="3"/>
  <c r="F269" i="3"/>
  <c r="F270" i="3"/>
  <c r="F271" i="3"/>
  <c r="F272" i="3"/>
  <c r="F273" i="3"/>
  <c r="F274" i="3"/>
  <c r="F275" i="3"/>
  <c r="F276" i="3"/>
  <c r="F263" i="3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5" i="3"/>
  <c r="O43" i="1" l="1"/>
  <c r="O44" i="1"/>
  <c r="O45" i="1"/>
  <c r="O46" i="1"/>
  <c r="O42" i="1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M48" i="1"/>
  <c r="AD32" i="1"/>
  <c r="AD33" i="1"/>
  <c r="K48" i="1" l="1"/>
  <c r="I48" i="1"/>
  <c r="K47" i="1"/>
  <c r="M47" i="1"/>
  <c r="I47" i="1"/>
  <c r="Q20" i="1"/>
  <c r="C5" i="3"/>
  <c r="O48" i="1" l="1"/>
  <c r="O47" i="1"/>
  <c r="O53" i="1"/>
  <c r="AC20" i="1"/>
  <c r="L35" i="1" l="1"/>
  <c r="H58" i="1"/>
</calcChain>
</file>

<file path=xl/comments1.xml><?xml version="1.0" encoding="utf-8"?>
<comments xmlns="http://schemas.openxmlformats.org/spreadsheetml/2006/main">
  <authors>
    <author>Hugo Roberto Chacón Cobo</author>
  </authors>
  <commentList>
    <comment ref="L32" authorId="0" shapeId="0">
      <text>
        <r>
          <rPr>
            <sz val="9"/>
            <color rgb="FF000000"/>
            <rFont val="HelveticaNeueLT Std Med Cn"/>
          </rPr>
          <t>El valor de los casileros 201 y 202 deben ser iguales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Información del proyecto que corresponda a los pisos del PUOS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Información del proyecto que corresponda a los pisos incrementados</t>
        </r>
      </text>
    </comment>
  </commentList>
</comments>
</file>

<file path=xl/sharedStrings.xml><?xml version="1.0" encoding="utf-8"?>
<sst xmlns="http://schemas.openxmlformats.org/spreadsheetml/2006/main" count="852" uniqueCount="725">
  <si>
    <t>NOMBRE DEL PROYECTO:</t>
  </si>
  <si>
    <t>TIPO DE PROYECTO</t>
  </si>
  <si>
    <t>Nuevo</t>
  </si>
  <si>
    <t>Número Predial</t>
  </si>
  <si>
    <t xml:space="preserve">Zonificación </t>
  </si>
  <si>
    <t>Clave Catastral</t>
  </si>
  <si>
    <t>Lote mínimo</t>
  </si>
  <si>
    <t>Ampliatorio</t>
  </si>
  <si>
    <t>Parroquia</t>
  </si>
  <si>
    <t xml:space="preserve">Uso Principal </t>
  </si>
  <si>
    <t>Barrio / Urbanización</t>
  </si>
  <si>
    <t>Oficinas</t>
  </si>
  <si>
    <t>∑</t>
  </si>
  <si>
    <t>Bruta</t>
  </si>
  <si>
    <t>Útil P. Baja</t>
  </si>
  <si>
    <t>Útil Total</t>
  </si>
  <si>
    <t>COS P. Baja</t>
  </si>
  <si>
    <t>COS Total</t>
  </si>
  <si>
    <t xml:space="preserve">Áreas Abiertas </t>
  </si>
  <si>
    <t>Depósito de basura</t>
  </si>
  <si>
    <t>Sala de copropietarios</t>
  </si>
  <si>
    <t>Áreas verdes recreativas</t>
  </si>
  <si>
    <t>Circulaciones peatonales</t>
  </si>
  <si>
    <t>Guardianía</t>
  </si>
  <si>
    <t>Circulaciones vehiculares</t>
  </si>
  <si>
    <t>Habitación y baño conserje</t>
  </si>
  <si>
    <t>Ascensores y montacargas</t>
  </si>
  <si>
    <t>Lavadoras y secadoras</t>
  </si>
  <si>
    <t>Cámaras de gener. y transform.</t>
  </si>
  <si>
    <t>Oficina de administración</t>
  </si>
  <si>
    <t>Cuarto de bomba</t>
  </si>
  <si>
    <t>Baterías sanitarias</t>
  </si>
  <si>
    <t>Piscina</t>
  </si>
  <si>
    <t>Cisterna</t>
  </si>
  <si>
    <t>Compactadoras de basura</t>
  </si>
  <si>
    <t>Pozos de iluminación</t>
  </si>
  <si>
    <t>Vivienda para conserje</t>
  </si>
  <si>
    <t>Sistemas de control y seguridad</t>
  </si>
  <si>
    <t>DATOS DEL PROPIETARIO</t>
  </si>
  <si>
    <t>DATOS DEL PROFESIONAL</t>
  </si>
  <si>
    <t>Nombre del Propietario</t>
  </si>
  <si>
    <t>Nombre del Profesional</t>
  </si>
  <si>
    <t>C. Ciudadanía o pasaporte</t>
  </si>
  <si>
    <t>Dirección actual</t>
  </si>
  <si>
    <t>SENESCYT</t>
  </si>
  <si>
    <t>Teléfono (s)</t>
  </si>
  <si>
    <t>Licencia Municipal</t>
  </si>
  <si>
    <t>Celular</t>
  </si>
  <si>
    <t>E - mail</t>
  </si>
  <si>
    <t>NOTA</t>
  </si>
  <si>
    <t>OBSERVACIONES</t>
  </si>
  <si>
    <t>MUNICIPIO DEL DISTRITO METROPOLITANO DE QUITO</t>
  </si>
  <si>
    <t>Administración Zonal</t>
  </si>
  <si>
    <t>Estacionamientos de visitas</t>
  </si>
  <si>
    <t>ÁREAS COMUNALES</t>
  </si>
  <si>
    <t>C. C. / Pasaporte o RUC</t>
  </si>
  <si>
    <t>Nombre Representante Legal</t>
  </si>
  <si>
    <t>Firma Propietario(s) y/o Representante Legal</t>
  </si>
  <si>
    <t>Vías interiores (Conjuntos)</t>
  </si>
  <si>
    <t>Gimnasio</t>
  </si>
  <si>
    <t>BBQ</t>
  </si>
  <si>
    <t>Jardines</t>
  </si>
  <si>
    <t xml:space="preserve">C. Ciudadanía o pasaporte </t>
  </si>
  <si>
    <t>DATOS</t>
  </si>
  <si>
    <t>ZONIFICACIÓN</t>
  </si>
  <si>
    <t>ZONA</t>
  </si>
  <si>
    <t>ZONIFICACIÓN (CONCAT)</t>
  </si>
  <si>
    <t>No PISOS</t>
  </si>
  <si>
    <t>LOTE MÍNIMO</t>
  </si>
  <si>
    <t>USO PRINCIPAL</t>
  </si>
  <si>
    <t>ADNMINISTRACIÓN</t>
  </si>
  <si>
    <t>CLASIFICACIÓN DEL SUELO</t>
  </si>
  <si>
    <t>DEPENDENCIA ADMINISTRATIVA</t>
  </si>
  <si>
    <t>---</t>
  </si>
  <si>
    <t>H1</t>
  </si>
  <si>
    <t>Manuela Sáenz</t>
  </si>
  <si>
    <t>(SR) Suelo rural</t>
  </si>
  <si>
    <t>H2</t>
  </si>
  <si>
    <t>Eugenio Espejo</t>
  </si>
  <si>
    <t>(SU) Suelo urbano</t>
  </si>
  <si>
    <t>H3</t>
  </si>
  <si>
    <t>Eloy Alfaro</t>
  </si>
  <si>
    <t>H4</t>
  </si>
  <si>
    <t>Quitumbe</t>
  </si>
  <si>
    <t>H5</t>
  </si>
  <si>
    <t>Calderón</t>
  </si>
  <si>
    <t>H6</t>
  </si>
  <si>
    <t>Tumbaco</t>
  </si>
  <si>
    <t>H7</t>
  </si>
  <si>
    <t>La Delicia</t>
  </si>
  <si>
    <t>H8</t>
  </si>
  <si>
    <t>La Mariscal</t>
  </si>
  <si>
    <t>H9</t>
  </si>
  <si>
    <t>Los Chillos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</si>
  <si>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</si>
  <si>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</si>
  <si>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</si>
  <si>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</si>
  <si>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</si>
  <si>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</si>
  <si>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</si>
  <si>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</si>
  <si>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</si>
  <si>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</si>
  <si>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</si>
  <si>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</si>
  <si>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</si>
  <si>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</si>
  <si>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</si>
  <si>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</si>
  <si>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</si>
  <si>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</si>
  <si>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</si>
  <si>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</si>
  <si>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</si>
  <si>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</si>
  <si>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</si>
  <si>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</si>
  <si>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</si>
  <si>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</si>
  <si>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</si>
  <si>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</si>
  <si>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</si>
  <si>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</si>
  <si>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</si>
  <si>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</si>
  <si>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</si>
  <si>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</si>
  <si>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</si>
  <si>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</si>
  <si>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</si>
  <si>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</si>
  <si>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</si>
  <si>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</si>
  <si>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</si>
  <si>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</si>
  <si>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</si>
  <si>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</si>
  <si>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</si>
  <si>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</si>
  <si>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</si>
  <si>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</si>
  <si>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</si>
  <si>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</si>
  <si>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</si>
  <si>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</si>
  <si>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</si>
  <si>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</si>
  <si>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</si>
  <si>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</si>
  <si>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</si>
  <si>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</si>
  <si>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</si>
  <si>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</si>
  <si>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</si>
  <si>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</si>
  <si>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</si>
  <si>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</si>
  <si>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</si>
  <si>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</si>
  <si>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</si>
  <si>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</si>
  <si>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</si>
  <si>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</si>
  <si>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</si>
  <si>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</si>
  <si>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</si>
  <si>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</si>
  <si>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C14</t>
  </si>
  <si>
    <t>C15</t>
  </si>
  <si>
    <t>C16</t>
  </si>
  <si>
    <t>C17</t>
  </si>
  <si>
    <t>C18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</si>
  <si>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</si>
  <si>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</si>
  <si>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</si>
  <si>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</si>
  <si>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</si>
  <si>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</si>
  <si>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</si>
  <si>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</si>
  <si>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</si>
  <si>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</si>
  <si>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D12</t>
  </si>
  <si>
    <t>D13</t>
  </si>
  <si>
    <t>Si</t>
  </si>
  <si>
    <t>No</t>
  </si>
  <si>
    <t>Vestíbulo</t>
  </si>
  <si>
    <t>Área lote escritura</t>
  </si>
  <si>
    <t>Área lote levantamiento</t>
  </si>
  <si>
    <t>Áreas Cubiertas</t>
  </si>
  <si>
    <t xml:space="preserve">Patios </t>
  </si>
  <si>
    <t>Sauna - Turco - Hidromasaje</t>
  </si>
  <si>
    <t>Patios de servicios</t>
  </si>
  <si>
    <t xml:space="preserve">Modificatorio </t>
  </si>
  <si>
    <t>Cubiertas</t>
  </si>
  <si>
    <t>Abiertas</t>
  </si>
  <si>
    <t>NUEVO</t>
  </si>
  <si>
    <t>Calle / Intersección.</t>
  </si>
  <si>
    <t>Firma del Profesional Proyectista</t>
  </si>
  <si>
    <t>Zona</t>
  </si>
  <si>
    <t>Parroquias</t>
  </si>
  <si>
    <t>NORTE</t>
  </si>
  <si>
    <t>BELISARIO QUEVEDO</t>
  </si>
  <si>
    <t>MARISCAL SUCRE</t>
  </si>
  <si>
    <t>IÑAQUITO</t>
  </si>
  <si>
    <t>RUMIPAMBA</t>
  </si>
  <si>
    <t>JIPIJAPA</t>
  </si>
  <si>
    <t>COCHAPAMBA</t>
  </si>
  <si>
    <t>CONCEPCION</t>
  </si>
  <si>
    <t>KENNEDY</t>
  </si>
  <si>
    <t>SAN ISIDRO DEL INCA</t>
  </si>
  <si>
    <t>NAYON</t>
  </si>
  <si>
    <t>ZAMBIZA</t>
  </si>
  <si>
    <t>CALDERON</t>
  </si>
  <si>
    <t>LLANO CHICO</t>
  </si>
  <si>
    <t>CENTRO</t>
  </si>
  <si>
    <t>PUENGASI</t>
  </si>
  <si>
    <t>LA LIBERTAD</t>
  </si>
  <si>
    <t>CENTRO HISTORICO</t>
  </si>
  <si>
    <t>ITCHIMBIA</t>
  </si>
  <si>
    <t>SAN JUAN</t>
  </si>
  <si>
    <t>DELICIA</t>
  </si>
  <si>
    <t>COTOCOLLAO</t>
  </si>
  <si>
    <t>PONCEANO</t>
  </si>
  <si>
    <t>COMITE DEL PUEBLO</t>
  </si>
  <si>
    <t>EL CONDADO</t>
  </si>
  <si>
    <t>CARCELEN</t>
  </si>
  <si>
    <t>NONO</t>
  </si>
  <si>
    <t>POMASQUI</t>
  </si>
  <si>
    <t>SAN ANTONIO</t>
  </si>
  <si>
    <t>CALACALI</t>
  </si>
  <si>
    <t>QUITUMBE</t>
  </si>
  <si>
    <t>GUAMANI</t>
  </si>
  <si>
    <t>TURUBAMBA</t>
  </si>
  <si>
    <t>LA ECUATORIANA</t>
  </si>
  <si>
    <t>CHILLOGALLO</t>
  </si>
  <si>
    <t>VALLE_DE_LOS_CHILLOS</t>
  </si>
  <si>
    <t>AMAGUAÑA</t>
  </si>
  <si>
    <t>CONOCOTO</t>
  </si>
  <si>
    <t>GUANGOPOLO</t>
  </si>
  <si>
    <t>ALANGASI</t>
  </si>
  <si>
    <t>LA MERCED</t>
  </si>
  <si>
    <t>PINTAG</t>
  </si>
  <si>
    <t>ELOY_ALFARO</t>
  </si>
  <si>
    <t>LA MENA</t>
  </si>
  <si>
    <t>SOLANDA</t>
  </si>
  <si>
    <t>LA ARGELIA</t>
  </si>
  <si>
    <t>SAN BARTOLO</t>
  </si>
  <si>
    <t>LA FERROVIARIA</t>
  </si>
  <si>
    <t>CHILIBULO</t>
  </si>
  <si>
    <t>LA MAGDALENA</t>
  </si>
  <si>
    <t>CHIMBACALLE</t>
  </si>
  <si>
    <t>LLOA</t>
  </si>
  <si>
    <t>TUMBACO</t>
  </si>
  <si>
    <t>CUMBAYA</t>
  </si>
  <si>
    <t>LA_MARISCAL</t>
  </si>
  <si>
    <t>N/A</t>
  </si>
  <si>
    <t>AEROPUERTO</t>
  </si>
  <si>
    <t>PUEMBO</t>
  </si>
  <si>
    <t>PIFO</t>
  </si>
  <si>
    <t>TABABELA</t>
  </si>
  <si>
    <t>YARUQUI</t>
  </si>
  <si>
    <t>CHECA</t>
  </si>
  <si>
    <t>EL QUINCHE</t>
  </si>
  <si>
    <t>GUAYLLABAMBA</t>
  </si>
  <si>
    <t>------</t>
  </si>
  <si>
    <t>D202H-70</t>
  </si>
  <si>
    <t>D203H-70</t>
  </si>
  <si>
    <t>D302H-70</t>
  </si>
  <si>
    <t>D303H-70</t>
  </si>
  <si>
    <t>D602H-45</t>
  </si>
  <si>
    <t>A601H-30</t>
  </si>
  <si>
    <t>A602H-25</t>
  </si>
  <si>
    <t>A2502H-10</t>
  </si>
  <si>
    <t>D603H-50</t>
  </si>
  <si>
    <t>A602-50</t>
  </si>
  <si>
    <t>A1002-35</t>
  </si>
  <si>
    <t>A2502-10</t>
  </si>
  <si>
    <t>A5002-5</t>
  </si>
  <si>
    <t>A10002-3</t>
  </si>
  <si>
    <t>A25002-1.5</t>
  </si>
  <si>
    <t>A50002-1</t>
  </si>
  <si>
    <t>A603-35</t>
  </si>
  <si>
    <t>A1003-35</t>
  </si>
  <si>
    <t>A604-50</t>
  </si>
  <si>
    <t>A1004-40</t>
  </si>
  <si>
    <t>A604i-60</t>
  </si>
  <si>
    <t>A804i-60</t>
  </si>
  <si>
    <t>A808i-60</t>
  </si>
  <si>
    <t>A1004i-60</t>
  </si>
  <si>
    <t>A2504i-60</t>
  </si>
  <si>
    <t>A5004i-60</t>
  </si>
  <si>
    <t>A502-35</t>
  </si>
  <si>
    <t>A606-50</t>
  </si>
  <si>
    <t>A606-50(PB)</t>
  </si>
  <si>
    <t>A608-50</t>
  </si>
  <si>
    <t>A608-60(PB)</t>
  </si>
  <si>
    <t>A610-50</t>
  </si>
  <si>
    <t>A612-50</t>
  </si>
  <si>
    <t>A812-50</t>
  </si>
  <si>
    <t>A1005-40</t>
  </si>
  <si>
    <t>A1016-40</t>
  </si>
  <si>
    <t>A1020-40</t>
  </si>
  <si>
    <t>A604-60(PA)</t>
  </si>
  <si>
    <t>A608-50(PB)</t>
  </si>
  <si>
    <t>PQ</t>
  </si>
  <si>
    <t>A203-50</t>
  </si>
  <si>
    <t>A604-50(PB)</t>
  </si>
  <si>
    <t>A603-50</t>
  </si>
  <si>
    <t>A404-50</t>
  </si>
  <si>
    <t>A602-50(VU)</t>
  </si>
  <si>
    <t>A1002-35(VU)</t>
  </si>
  <si>
    <t>A1002-35(VB)</t>
  </si>
  <si>
    <t>A1006-40</t>
  </si>
  <si>
    <t>A604-40</t>
  </si>
  <si>
    <t>A1002-25</t>
  </si>
  <si>
    <t>A1252-5</t>
  </si>
  <si>
    <t>A2502-5</t>
  </si>
  <si>
    <t>A5001-2.5</t>
  </si>
  <si>
    <t>A804i-70</t>
  </si>
  <si>
    <t>A5004i-75</t>
  </si>
  <si>
    <t>A10004i-75</t>
  </si>
  <si>
    <t>A20004i-70</t>
  </si>
  <si>
    <t>A10002-5</t>
  </si>
  <si>
    <t>A51</t>
  </si>
  <si>
    <t>A6004i-70</t>
  </si>
  <si>
    <t>A52</t>
  </si>
  <si>
    <t>A2504i-70</t>
  </si>
  <si>
    <t>A53</t>
  </si>
  <si>
    <t>A10016-25</t>
  </si>
  <si>
    <t>A54</t>
  </si>
  <si>
    <t>A10012-25</t>
  </si>
  <si>
    <t>A55</t>
  </si>
  <si>
    <t>A10008-25</t>
  </si>
  <si>
    <t>A56</t>
  </si>
  <si>
    <t>A5008-25</t>
  </si>
  <si>
    <t>A57</t>
  </si>
  <si>
    <t>A5012-25</t>
  </si>
  <si>
    <t>A58</t>
  </si>
  <si>
    <t>A606-35</t>
  </si>
  <si>
    <t>A59</t>
  </si>
  <si>
    <t>A1006-35</t>
  </si>
  <si>
    <t>A60</t>
  </si>
  <si>
    <t>A1008-35</t>
  </si>
  <si>
    <t>A61</t>
  </si>
  <si>
    <t>A1010-35</t>
  </si>
  <si>
    <t>A62</t>
  </si>
  <si>
    <t>A2025-35</t>
  </si>
  <si>
    <t>A63</t>
  </si>
  <si>
    <t>A5010-25</t>
  </si>
  <si>
    <t>A64</t>
  </si>
  <si>
    <t>A5016-25</t>
  </si>
  <si>
    <t>A65</t>
  </si>
  <si>
    <t>A5020-25</t>
  </si>
  <si>
    <t>A66</t>
  </si>
  <si>
    <t>A5030-25</t>
  </si>
  <si>
    <t>A67</t>
  </si>
  <si>
    <t>A608-35</t>
  </si>
  <si>
    <t>A68</t>
  </si>
  <si>
    <t>A810-35</t>
  </si>
  <si>
    <t>A69</t>
  </si>
  <si>
    <t>A812-35</t>
  </si>
  <si>
    <t>A70</t>
  </si>
  <si>
    <t>A20004i-75</t>
  </si>
  <si>
    <t>A71</t>
  </si>
  <si>
    <t>A10010-20</t>
  </si>
  <si>
    <t>A72</t>
  </si>
  <si>
    <t>A10014-25</t>
  </si>
  <si>
    <t>A73</t>
  </si>
  <si>
    <t>A10006-25</t>
  </si>
  <si>
    <t>A74</t>
  </si>
  <si>
    <t>A602-35</t>
  </si>
  <si>
    <t>A75</t>
  </si>
  <si>
    <t>A5020-45</t>
  </si>
  <si>
    <t>A76</t>
  </si>
  <si>
    <t>A606-60</t>
  </si>
  <si>
    <t>A77</t>
  </si>
  <si>
    <t>A25001-2</t>
  </si>
  <si>
    <t>A78</t>
  </si>
  <si>
    <t>A2502-20</t>
  </si>
  <si>
    <t>A79</t>
  </si>
  <si>
    <t>A1014-50</t>
  </si>
  <si>
    <t>B303-50</t>
  </si>
  <si>
    <t>B304-50</t>
  </si>
  <si>
    <t>B304-50(PB)</t>
  </si>
  <si>
    <t>B406-60</t>
  </si>
  <si>
    <t>B406-60(PB)</t>
  </si>
  <si>
    <t>B408-60</t>
  </si>
  <si>
    <t>B303-50(PB)</t>
  </si>
  <si>
    <t>B404-60</t>
  </si>
  <si>
    <t>B305-50</t>
  </si>
  <si>
    <t>B304-60(PB)</t>
  </si>
  <si>
    <t>C203-60</t>
  </si>
  <si>
    <t>C302-70</t>
  </si>
  <si>
    <t>C303-70</t>
  </si>
  <si>
    <t>C304-70</t>
  </si>
  <si>
    <t>C304-70(PB)</t>
  </si>
  <si>
    <t>C406-70</t>
  </si>
  <si>
    <t>C406-70(PB)</t>
  </si>
  <si>
    <t>C408-70</t>
  </si>
  <si>
    <t>C408-70(PB)</t>
  </si>
  <si>
    <t>C612-70</t>
  </si>
  <si>
    <t>C203-70(PB)</t>
  </si>
  <si>
    <t>C404-70(PB)</t>
  </si>
  <si>
    <t>C603-40</t>
  </si>
  <si>
    <t>C19</t>
  </si>
  <si>
    <t>D202-80</t>
  </si>
  <si>
    <t>D302-80</t>
  </si>
  <si>
    <t>D203-80</t>
  </si>
  <si>
    <t>D303-80</t>
  </si>
  <si>
    <t>D304-80</t>
  </si>
  <si>
    <t>D406-70</t>
  </si>
  <si>
    <t>D408-70</t>
  </si>
  <si>
    <t>D610-70</t>
  </si>
  <si>
    <t>D203-50</t>
  </si>
  <si>
    <t>D303-50</t>
  </si>
  <si>
    <t>D302-50</t>
  </si>
  <si>
    <t>D403-80</t>
  </si>
  <si>
    <t>COS P. Baja %</t>
  </si>
  <si>
    <t>COS TOTAL %</t>
  </si>
  <si>
    <t>COS TOTAL</t>
  </si>
  <si>
    <t>COS - PB</t>
  </si>
  <si>
    <t>1.5</t>
  </si>
  <si>
    <t>2.5</t>
  </si>
  <si>
    <t>60.37</t>
  </si>
  <si>
    <t>193.18</t>
  </si>
  <si>
    <t>E - Equipamiento</t>
  </si>
  <si>
    <t>Fecha:</t>
  </si>
  <si>
    <t>No.</t>
  </si>
  <si>
    <t>PISOS</t>
  </si>
  <si>
    <t>Subsuelo 1</t>
  </si>
  <si>
    <t>Subsuelo 2</t>
  </si>
  <si>
    <t>Subsuelo 3</t>
  </si>
  <si>
    <t>Subsuelo 4</t>
  </si>
  <si>
    <t>Subsuelo 5</t>
  </si>
  <si>
    <t>RU1-Residencial Urbano 1</t>
  </si>
  <si>
    <t>RU1A-Res. Urb. 1A(Uni-bifam)</t>
  </si>
  <si>
    <t>RU2-Residencial Urbano 2</t>
  </si>
  <si>
    <t>RU3-Residencial Urbano 3</t>
  </si>
  <si>
    <t>M-Múltiple</t>
  </si>
  <si>
    <t>USOS ESPECÍFICOS</t>
  </si>
  <si>
    <t>Vivienda &lt; 65 m2</t>
  </si>
  <si>
    <t>Vivienda &gt; 65 y &lt; a 120 m2</t>
  </si>
  <si>
    <t>Vivienda &gt; a 120 m2</t>
  </si>
  <si>
    <t>Locales Comerciales</t>
  </si>
  <si>
    <t>Bodegas Comerciales</t>
  </si>
  <si>
    <t>Industria (I1)</t>
  </si>
  <si>
    <t>Industria (I2)</t>
  </si>
  <si>
    <t>Industria (I3)</t>
  </si>
  <si>
    <t>Industria (I4)</t>
  </si>
  <si>
    <t>Bodegas en vivienda</t>
  </si>
  <si>
    <t>Equip. Educación</t>
  </si>
  <si>
    <t>Equip. Cultural</t>
  </si>
  <si>
    <t>Equip. Salud</t>
  </si>
  <si>
    <t>Equip. Bienestar Social</t>
  </si>
  <si>
    <t>Equip. Recrea. Deportes</t>
  </si>
  <si>
    <t>Equip. Religioso</t>
  </si>
  <si>
    <t>Equip. Seguridad</t>
  </si>
  <si>
    <t>Equip. Adm. Pública</t>
  </si>
  <si>
    <t>Equip. Serv. Funerarios</t>
  </si>
  <si>
    <t>Equip. Transporte</t>
  </si>
  <si>
    <t>Equip. Infraestructura</t>
  </si>
  <si>
    <t>Equip. Especial</t>
  </si>
  <si>
    <t>DATOS TÉCNICOS  Y ÁREAS ESPECÍFICAS DEL PROYECTO</t>
  </si>
  <si>
    <t>No. Formulario</t>
  </si>
  <si>
    <t>CÓDIGO</t>
  </si>
  <si>
    <t>TÍTULO</t>
  </si>
  <si>
    <t>Formulario  N°:</t>
  </si>
  <si>
    <t>Código:</t>
  </si>
  <si>
    <t>ZUAE - ECO-EFICIENCIA</t>
  </si>
  <si>
    <t>RESUMEN DE ÁREAS DEL PROYECTO</t>
  </si>
  <si>
    <t xml:space="preserve"> TOTALES </t>
  </si>
  <si>
    <t>IDENTIFICACIÓN PREDIAL DEL LOTE - UBICACIÓN</t>
  </si>
  <si>
    <t xml:space="preserve">IRM  N°: </t>
  </si>
  <si>
    <t>Piso 2</t>
  </si>
  <si>
    <t>Piso 1 - P.Baja</t>
  </si>
  <si>
    <t>Piso 3</t>
  </si>
  <si>
    <t>Piso 4</t>
  </si>
  <si>
    <t>Piso 5</t>
  </si>
  <si>
    <t>Piso 6</t>
  </si>
  <si>
    <t>Piso 7</t>
  </si>
  <si>
    <t>Piso 8</t>
  </si>
  <si>
    <t>Piso 9</t>
  </si>
  <si>
    <t>Piso 10</t>
  </si>
  <si>
    <t>Piso 11</t>
  </si>
  <si>
    <t>Piso 12</t>
  </si>
  <si>
    <t>Piso 13</t>
  </si>
  <si>
    <t>Piso 14</t>
  </si>
  <si>
    <t>Piso 15</t>
  </si>
  <si>
    <t>Piso 16</t>
  </si>
  <si>
    <t>Piso 17</t>
  </si>
  <si>
    <t>Piso 18</t>
  </si>
  <si>
    <t>Piso 19</t>
  </si>
  <si>
    <t>Piso 20</t>
  </si>
  <si>
    <t>Piso 21</t>
  </si>
  <si>
    <t>Piso 22</t>
  </si>
  <si>
    <t>Piso 23</t>
  </si>
  <si>
    <t>Piso 24</t>
  </si>
  <si>
    <t>Piso 25</t>
  </si>
  <si>
    <t>Piso 26</t>
  </si>
  <si>
    <t>Piso 27</t>
  </si>
  <si>
    <t>Piso 28</t>
  </si>
  <si>
    <t>Piso 29</t>
  </si>
  <si>
    <t>Piso 30</t>
  </si>
  <si>
    <t>Piso 31</t>
  </si>
  <si>
    <t>Piso 32</t>
  </si>
  <si>
    <t>Piso 33</t>
  </si>
  <si>
    <t>Piso 34</t>
  </si>
  <si>
    <t>Piso 35</t>
  </si>
  <si>
    <t>Piso 36</t>
  </si>
  <si>
    <t>Piso 37</t>
  </si>
  <si>
    <t>Piso 38</t>
  </si>
  <si>
    <t>Piso 39</t>
  </si>
  <si>
    <t>Piso 40</t>
  </si>
  <si>
    <t>Terraza accesible</t>
  </si>
  <si>
    <t>Estacionamientos privados</t>
  </si>
  <si>
    <t>COMUNALES CONSTRUIDAS</t>
  </si>
  <si>
    <t xml:space="preserve">PROYECTADAS </t>
  </si>
  <si>
    <t>Modificatorio + Ampliatorio</t>
  </si>
  <si>
    <t>No Computables</t>
  </si>
  <si>
    <t>Llenar: el Anexo de Cuadro de Áreas adjunto del Proyecto que deberá constar en planos y adjuntar en formato Excel.</t>
  </si>
  <si>
    <t>Texto Párrafo</t>
  </si>
  <si>
    <t>32</t>
  </si>
  <si>
    <t>x</t>
  </si>
  <si>
    <t>Opciones</t>
  </si>
  <si>
    <t>INCREMENTO DE PISOS</t>
  </si>
  <si>
    <t>ÁREAS</t>
  </si>
  <si>
    <t>M2</t>
  </si>
  <si>
    <t>Balance consumo/generación</t>
  </si>
  <si>
    <t>Diversidad de usos</t>
  </si>
  <si>
    <t>Unificación de lotes</t>
  </si>
  <si>
    <t>Nombramiento Representante Legal (Personas Jurídicas)</t>
  </si>
  <si>
    <t>Documento Protocolizado de consentimiento de co-propietarios (P. H.)</t>
  </si>
  <si>
    <t>INCREMENTO NÚMERO DE PISOS</t>
  </si>
  <si>
    <t>IDENTIFICACIÓN, REGULACIONES Y ESPECIFICACIONES</t>
  </si>
  <si>
    <t>Intervención_Prioritaria</t>
  </si>
  <si>
    <t>Redistribución_COS_Planta_Baja</t>
  </si>
  <si>
    <t>Eco_Eficiencia</t>
  </si>
  <si>
    <t>Requisitos Generales</t>
  </si>
  <si>
    <t>Formulario normalizado</t>
  </si>
  <si>
    <t>Informes, actas y/o registros de aprobación y licenciamientos autorizados (Edificaciones Existentes)</t>
  </si>
  <si>
    <t>Presentación del proyecto que contenga planos y memoria técnica arquitectónica</t>
  </si>
  <si>
    <t>Propuesta arquitectónica de redistribución que incluya: cuadro de áreas, memoria fotográfica y gráfica del área circundante y análisis morfológico.</t>
  </si>
  <si>
    <t>Copia de la ordenanza o resolución que aprueba el Proyecto de Intervención Prioritario.</t>
  </si>
  <si>
    <t>LMU-20 / ARQ - ECO-EFICIENCIA - REDIST. COS PB - INTERV. PRIORITARIA</t>
  </si>
  <si>
    <t>SOLICITUD DE INCREMENTO DE PISOS POR SUELO CREADO (INTERVENCIONES PRIORITARIAS, RESDISTRIBUCIÓN COS P. BAJA, ECO-EFICIENCIA)</t>
  </si>
  <si>
    <t>Área útil Incrementada</t>
  </si>
  <si>
    <t>No. Pisos PUOS</t>
  </si>
  <si>
    <t>TIPO DE RESIDENCIA</t>
  </si>
  <si>
    <t>Tipo Estudio</t>
  </si>
  <si>
    <t>Convencional</t>
  </si>
  <si>
    <t># Viviendas</t>
  </si>
  <si>
    <t>Número de pisos incrementados</t>
  </si>
  <si>
    <t>MODIFIC.</t>
  </si>
  <si>
    <t>ECOEFIC.</t>
  </si>
  <si>
    <t>A2.1</t>
  </si>
  <si>
    <t>A1002-35 (VU)</t>
  </si>
  <si>
    <t>A2.2</t>
  </si>
  <si>
    <t>A1002-35 (VM-2)</t>
  </si>
  <si>
    <t>A2.3</t>
  </si>
  <si>
    <t>A1002-35 (VM-3)</t>
  </si>
  <si>
    <t>A3.1</t>
  </si>
  <si>
    <t>A2502-10 (VU)</t>
  </si>
  <si>
    <t>A3.2</t>
  </si>
  <si>
    <t>A2502-10 (VM-2)</t>
  </si>
  <si>
    <t>A3.3</t>
  </si>
  <si>
    <t>A2502-10 (VM-3)</t>
  </si>
  <si>
    <t>A3.4</t>
  </si>
  <si>
    <t>A2502-10 (VM-4)</t>
  </si>
  <si>
    <t>A3.5</t>
  </si>
  <si>
    <t>A2502-10 (VM-5)</t>
  </si>
  <si>
    <t>A3.6</t>
  </si>
  <si>
    <t>A2502-10 (VM-6)</t>
  </si>
  <si>
    <t>A9.1</t>
  </si>
  <si>
    <t>A1003-35 (VU)</t>
  </si>
  <si>
    <t>A9.2</t>
  </si>
  <si>
    <t>A1003-35 (VM-2)</t>
  </si>
  <si>
    <t>A9.3</t>
  </si>
  <si>
    <t>A1003-35 (VM-3)</t>
  </si>
  <si>
    <t>A36.2</t>
  </si>
  <si>
    <t>A602-50(VM-2)</t>
  </si>
  <si>
    <t>A36.3</t>
  </si>
  <si>
    <t>A602-50(VM-3)</t>
  </si>
  <si>
    <t>A36.4</t>
  </si>
  <si>
    <t>A602-50(VM-4)</t>
  </si>
  <si>
    <t>A37.2</t>
  </si>
  <si>
    <t>A1002-35(VM-2)</t>
  </si>
  <si>
    <t>A37.3</t>
  </si>
  <si>
    <t>A1002-35(VM-3)</t>
  </si>
  <si>
    <t>A37.4</t>
  </si>
  <si>
    <t>A1002-35(VM-4)</t>
  </si>
  <si>
    <t>A37.5</t>
  </si>
  <si>
    <t>A1002-35(VM-5)</t>
  </si>
  <si>
    <t>A37.6</t>
  </si>
  <si>
    <t>A1002-35(VM-6)</t>
  </si>
  <si>
    <t>A37.7</t>
  </si>
  <si>
    <t>A1002-35(VM-7)</t>
  </si>
  <si>
    <t>A37.8</t>
  </si>
  <si>
    <t>A1002-35(VM-8)</t>
  </si>
  <si>
    <t>A38.3</t>
  </si>
  <si>
    <t>A38.4</t>
  </si>
  <si>
    <t>A38.5</t>
  </si>
  <si>
    <t>A38.6</t>
  </si>
  <si>
    <t>A38.7</t>
  </si>
  <si>
    <t>A38.8</t>
  </si>
  <si>
    <t>A41.1</t>
  </si>
  <si>
    <t>A1002-25 (VU)</t>
  </si>
  <si>
    <t>A41.2</t>
  </si>
  <si>
    <t>A1002-25 (VM2)</t>
  </si>
  <si>
    <t>A43.1</t>
  </si>
  <si>
    <t>A2502-5 (VU)</t>
  </si>
  <si>
    <t>A43.2</t>
  </si>
  <si>
    <t>A2502-5 (VM-2)</t>
  </si>
  <si>
    <t>A43.3</t>
  </si>
  <si>
    <t>A2502-5 (VM-3)</t>
  </si>
  <si>
    <t>A78.1</t>
  </si>
  <si>
    <t>A2502-20 (VU)</t>
  </si>
  <si>
    <t>A78.2</t>
  </si>
  <si>
    <t>A2502-20 (VM-2)</t>
  </si>
  <si>
    <t>A78.3</t>
  </si>
  <si>
    <t>A2502-20 (VM-3)</t>
  </si>
  <si>
    <t>A78.4</t>
  </si>
  <si>
    <t>A2502-20 (VM-4)</t>
  </si>
  <si>
    <t>C12*</t>
  </si>
  <si>
    <t>C13**</t>
  </si>
  <si>
    <t>D9*</t>
  </si>
  <si>
    <t>D102-80</t>
  </si>
  <si>
    <t>Metros Altura</t>
  </si>
  <si>
    <t> 12</t>
  </si>
  <si>
    <t>Total pisos (PUOS + Incrementados)</t>
  </si>
  <si>
    <t>Forma de Ocupación</t>
  </si>
  <si>
    <t>Rango mínimo</t>
  </si>
  <si>
    <t>Rango Máximo</t>
  </si>
  <si>
    <t>Escala de la Edificación</t>
  </si>
  <si>
    <t>Tamaño Minimo del Lote</t>
  </si>
  <si>
    <t>Tamaño Minimo del Lote con tolerancia</t>
  </si>
  <si>
    <t>PARÁMETROS</t>
  </si>
  <si>
    <t>PROYECTO</t>
  </si>
  <si>
    <t>Sin Estacion.</t>
  </si>
  <si>
    <t>Ancho de Vía Principal</t>
  </si>
  <si>
    <t>Tamaño Mínimo del Lote</t>
  </si>
  <si>
    <t>Ancho de Vía</t>
  </si>
  <si>
    <t>Pequeña</t>
  </si>
  <si>
    <t>Media</t>
  </si>
  <si>
    <t>Grande</t>
  </si>
  <si>
    <t>Retiro frontal a los dos lados</t>
  </si>
  <si>
    <t>Retiro frontal a un lado</t>
  </si>
  <si>
    <t>Línea de Fábrica</t>
  </si>
  <si>
    <t>RETIROS</t>
  </si>
  <si>
    <t>ESCALA</t>
  </si>
  <si>
    <t>m2</t>
  </si>
  <si>
    <t>Ancho de vía principal (m)</t>
  </si>
  <si>
    <t>Retranqueo</t>
  </si>
  <si>
    <t>PRINCIPAL</t>
  </si>
  <si>
    <t>SECUNDARIA</t>
  </si>
  <si>
    <t>Frente mínimo del Lote</t>
  </si>
  <si>
    <t>Frente mínimo del Lote con tolerancia</t>
  </si>
  <si>
    <t>Uso de suelo</t>
  </si>
  <si>
    <t>Histórica</t>
  </si>
  <si>
    <t>Aislada</t>
  </si>
  <si>
    <t>Pareada</t>
  </si>
  <si>
    <t>Continua</t>
  </si>
  <si>
    <t>Extra-Grande</t>
  </si>
  <si>
    <t>Parámetros</t>
  </si>
  <si>
    <t>Obligatorio</t>
  </si>
  <si>
    <t>Escala del Proyecto</t>
  </si>
  <si>
    <t xml:space="preserve">puntos extra </t>
  </si>
  <si>
    <t>Mediana</t>
  </si>
  <si>
    <t>Extra Grande</t>
  </si>
  <si>
    <t>Peso</t>
  </si>
  <si>
    <t>Porcentaje de área permeable</t>
  </si>
  <si>
    <t>NO</t>
  </si>
  <si>
    <t>Porcentaje de agua lluvia retenida</t>
  </si>
  <si>
    <t>SI</t>
  </si>
  <si>
    <t>Eficiencia en el consumo de agua</t>
  </si>
  <si>
    <t>Tratamiento de aguas grises</t>
  </si>
  <si>
    <t>Reutilización de agua lluvia</t>
  </si>
  <si>
    <t>Eficiencia en el consumo de energía</t>
  </si>
  <si>
    <t>Espacios para comercios y servicios en planta a nivel de acera</t>
  </si>
  <si>
    <t>Estacionamientos de bicicletas</t>
  </si>
  <si>
    <t>Reducción del número de estacionamientos</t>
  </si>
  <si>
    <t>Estructura y materiales</t>
  </si>
  <si>
    <t>Planes de manejo: escombros, residuos sólidos, mantenimiento y om 003</t>
  </si>
  <si>
    <t>Integración de la planta a nivel de acera al espacio público</t>
  </si>
  <si>
    <t>Cobertura vegetal</t>
  </si>
  <si>
    <t>Sombra vegetal en el retiro</t>
  </si>
  <si>
    <t>Reflectancia y Absortancia</t>
  </si>
  <si>
    <t>Confort térmico</t>
  </si>
  <si>
    <t>Confort lumínico</t>
  </si>
  <si>
    <t>M2 (Areas Recreativas)</t>
  </si>
  <si>
    <t>Pisos Maximos a poder incrementarse</t>
  </si>
  <si>
    <t xml:space="preserve">ENTIDAD COLABORADORA </t>
  </si>
  <si>
    <t>Documentos técnicos de respaldo de los parametros de Eco-eficiencia, contenidos en memorias técnicas, memorias de cálculo y planos de las ingenierías</t>
  </si>
  <si>
    <t>de los parametros de Eco-eficiencia</t>
  </si>
  <si>
    <t xml:space="preserve">Pisos sobre PUOS con retiros de 3m laterales </t>
  </si>
  <si>
    <t>zonificación</t>
  </si>
  <si>
    <t>n/a</t>
  </si>
  <si>
    <t>cumple</t>
  </si>
  <si>
    <t>&lt;40 &gt;30</t>
  </si>
  <si>
    <t>&lt;20</t>
  </si>
  <si>
    <t>&lt;30 &gt;20</t>
  </si>
  <si>
    <t>Densidad Habitacional</t>
  </si>
  <si>
    <t>Ancho de Vía Secundaria 1</t>
  </si>
  <si>
    <t>Ancho de Vía Secundaria 2</t>
  </si>
  <si>
    <t>PARÁMETROS URBANÍSTICOS</t>
  </si>
  <si>
    <t>Tamaño del Lote (m2)</t>
  </si>
  <si>
    <t>Ancho de vía secundaria 1 (m)</t>
  </si>
  <si>
    <t>Ancho de vía secundaria 2 (m)</t>
  </si>
  <si>
    <t>Forma de ocupación</t>
  </si>
  <si>
    <r>
      <t>Densidad Habitacional (m</t>
    </r>
    <r>
      <rPr>
        <b/>
        <sz val="9"/>
        <rFont val="Calibri"/>
        <family val="2"/>
      </rPr>
      <t>²</t>
    </r>
    <r>
      <rPr>
        <b/>
        <sz val="9.8000000000000007"/>
        <rFont val="HelveticaNeueLT Std Med Cn"/>
        <family val="2"/>
      </rPr>
      <t>/hab)</t>
    </r>
  </si>
  <si>
    <t>Zonas de Riesgo (verificar en IRM)</t>
  </si>
  <si>
    <t>Cobertura de servicios básicos (verificar IRM)</t>
  </si>
  <si>
    <t>Ancho de vía secundaria 3 (m)</t>
  </si>
  <si>
    <t>Reutilziación de aguas grises</t>
  </si>
  <si>
    <t>Materiales Sostenibles</t>
  </si>
  <si>
    <t>Estructura</t>
  </si>
  <si>
    <t>PARÁMETROS DE ECOEFICIENCIA</t>
  </si>
  <si>
    <t>PUNTOS OBTENIDO</t>
  </si>
  <si>
    <t>PUNTO EXTRA</t>
  </si>
  <si>
    <r>
      <t xml:space="preserve">Puntaje Obtenido </t>
    </r>
    <r>
      <rPr>
        <b/>
        <sz val="8"/>
        <color rgb="FFFF0000"/>
        <rFont val="HelveticaNeueLT Std Med Cn"/>
        <family val="2"/>
      </rPr>
      <t>∑</t>
    </r>
  </si>
  <si>
    <t>PARÁMETROS URBANÍSTICOS Y PARÁMETROS DE ECOEFICIENCIA</t>
  </si>
  <si>
    <t>INCREMENTO PISOS</t>
  </si>
  <si>
    <t>FORMULARIO DE DECLARACIÓN DE PARÁMETROS URBANÍSTICOS Y ECOEFICIENCIA PARA LA SOLICITUD DE INCREMENTO DE PISOS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</si>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</sst>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m²&quot;"/>
    <numFmt numFmtId="165" formatCode="yyyy\-mm\-dd;@"/>
    <numFmt numFmtId="166" formatCode="0.0"/>
  </numFmts>
  <fonts count="39">
    <font>
      <sz val="11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10"/>
      <name val="Verdana"/>
      <family val="2"/>
    </font>
    <font>
      <b/>
      <sz val="11"/>
      <color rgb="FF005BAA"/>
      <name val="HelveticaNeueLT Std"/>
      <family val="2"/>
    </font>
    <font>
      <b/>
      <sz val="11"/>
      <color theme="0"/>
      <name val="HelveticaNeueLT Std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name val="HelveticaNeueLT Std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HelveticaNeueLT Std Med"/>
      <family val="2"/>
    </font>
    <font>
      <b/>
      <sz val="10"/>
      <name val="HelveticaNeueLT Std Cn"/>
      <family val="2"/>
    </font>
    <font>
      <b/>
      <sz val="10"/>
      <name val="HelveticaNeueLT Std Med Cn"/>
      <family val="2"/>
    </font>
    <font>
      <b/>
      <sz val="16"/>
      <color rgb="FF005BAA"/>
      <name val="HelveticaNeueLT Std"/>
      <family val="2"/>
    </font>
    <font>
      <b/>
      <sz val="20"/>
      <color rgb="FF005BAA"/>
      <name val="HelveticaNeueLT Std"/>
      <family val="2"/>
    </font>
    <font>
      <b/>
      <sz val="9"/>
      <name val="HelveticaNeueLT Std Med Cn"/>
      <family val="2"/>
    </font>
    <font>
      <b/>
      <sz val="9"/>
      <color rgb="FFFF0000"/>
      <name val="HelveticaNeueLT Std Med Cn"/>
      <family val="2"/>
    </font>
    <font>
      <b/>
      <sz val="8"/>
      <name val="HelveticaNeueLT Std"/>
      <family val="2"/>
    </font>
    <font>
      <sz val="9"/>
      <name val="HelveticaNeueLT Std Med Cn"/>
      <family val="2"/>
    </font>
    <font>
      <sz val="50"/>
      <color theme="1"/>
      <name val="Calibri"/>
      <family val="2"/>
      <scheme val="minor"/>
    </font>
    <font>
      <b/>
      <sz val="11"/>
      <name val="HelveticaNeueLT Std"/>
      <family val="2"/>
    </font>
    <font>
      <sz val="12"/>
      <name val="HelveticaNeueLT Std Med Cn"/>
      <family val="2"/>
    </font>
    <font>
      <b/>
      <sz val="10.5"/>
      <name val="HelveticaNeueLT Std"/>
      <family val="2"/>
    </font>
    <font>
      <sz val="9"/>
      <name val="HelveticaNeueLT Std Med Cn"/>
    </font>
    <font>
      <b/>
      <sz val="7"/>
      <color theme="1"/>
      <name val="HelveticaNeueLT Std Cn"/>
    </font>
    <font>
      <b/>
      <sz val="7"/>
      <name val="HelveticaNeueLT Std Cn"/>
      <family val="2"/>
    </font>
    <font>
      <sz val="10"/>
      <name val="HelveticaNeueLT Std Cn"/>
    </font>
    <font>
      <b/>
      <sz val="9"/>
      <color indexed="81"/>
      <name val="Tahoma"/>
      <family val="2"/>
    </font>
    <font>
      <sz val="9"/>
      <color rgb="FF000000"/>
      <name val="HelveticaNeueLT Std Med Cn"/>
    </font>
    <font>
      <b/>
      <sz val="9"/>
      <name val="Calibri"/>
      <family val="2"/>
    </font>
    <font>
      <b/>
      <sz val="9.8000000000000007"/>
      <name val="HelveticaNeueLT Std Med Cn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Arial"/>
      <family val="2"/>
    </font>
    <font>
      <b/>
      <sz val="8"/>
      <color rgb="FFFF0000"/>
      <name val="HelveticaNeueLT Std Med Cn"/>
      <family val="2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EADC"/>
        <bgColor indexed="64"/>
      </patternFill>
    </fill>
    <fill>
      <patternFill patternType="solid">
        <fgColor rgb="FFFBF9F5"/>
        <bgColor indexed="64"/>
      </patternFill>
    </fill>
    <fill>
      <patternFill patternType="solid">
        <fgColor rgb="FFF9F5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/>
  </cellStyleXfs>
  <cellXfs count="297">
    <xf numFmtId="0" fontId="0" fillId="0" borderId="0" xfId="0"/>
    <xf numFmtId="0" fontId="3" fillId="5" borderId="0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horizontal="right" vertical="center" wrapText="1"/>
      <protection hidden="1"/>
    </xf>
    <xf numFmtId="0" fontId="5" fillId="5" borderId="0" xfId="0" applyFont="1" applyFill="1" applyBorder="1" applyAlignment="1" applyProtection="1">
      <alignment horizontal="right" vertical="center" wrapText="1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6" fillId="5" borderId="0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right" vertical="center"/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7" fillId="5" borderId="0" xfId="1" applyFont="1" applyFill="1" applyAlignment="1" applyProtection="1">
      <alignment vertical="center" wrapText="1"/>
      <protection hidden="1"/>
    </xf>
    <xf numFmtId="0" fontId="9" fillId="5" borderId="0" xfId="1" applyFont="1" applyFill="1" applyAlignment="1" applyProtection="1">
      <alignment vertical="center"/>
      <protection hidden="1"/>
    </xf>
    <xf numFmtId="0" fontId="9" fillId="5" borderId="0" xfId="1" applyFont="1" applyFill="1" applyBorder="1" applyAlignment="1" applyProtection="1">
      <alignment vertical="center"/>
      <protection hidden="1"/>
    </xf>
    <xf numFmtId="0" fontId="9" fillId="5" borderId="0" xfId="1" applyFont="1" applyFill="1" applyAlignment="1" applyProtection="1">
      <alignment horizontal="right" vertical="center"/>
      <protection hidden="1"/>
    </xf>
    <xf numFmtId="0" fontId="7" fillId="5" borderId="0" xfId="1" applyFont="1" applyFill="1" applyAlignment="1" applyProtection="1">
      <alignment vertical="center"/>
      <protection hidden="1"/>
    </xf>
    <xf numFmtId="0" fontId="7" fillId="5" borderId="0" xfId="1" applyFont="1" applyFill="1" applyBorder="1" applyAlignment="1" applyProtection="1">
      <alignment vertical="center"/>
      <protection hidden="1"/>
    </xf>
    <xf numFmtId="0" fontId="9" fillId="5" borderId="0" xfId="1" applyFont="1" applyFill="1" applyBorder="1" applyAlignment="1" applyProtection="1">
      <alignment horizontal="right" vertical="center"/>
      <protection hidden="1"/>
    </xf>
    <xf numFmtId="0" fontId="7" fillId="5" borderId="0" xfId="1" applyFont="1" applyFill="1" applyAlignment="1" applyProtection="1">
      <alignment horizontal="center" vertical="center" wrapText="1"/>
      <protection hidden="1"/>
    </xf>
    <xf numFmtId="0" fontId="9" fillId="5" borderId="0" xfId="1" applyFont="1" applyFill="1" applyBorder="1" applyAlignment="1" applyProtection="1">
      <alignment horizontal="center" vertical="center"/>
      <protection hidden="1"/>
    </xf>
    <xf numFmtId="0" fontId="9" fillId="5" borderId="0" xfId="1" applyFont="1" applyFill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12" fillId="4" borderId="7" xfId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9" fillId="5" borderId="2" xfId="1" applyFont="1" applyFill="1" applyBorder="1" applyAlignment="1" applyProtection="1">
      <alignment vertical="center"/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13" fillId="5" borderId="0" xfId="1" applyFont="1" applyFill="1" applyBorder="1" applyAlignment="1" applyProtection="1">
      <alignment vertical="center" wrapText="1"/>
      <protection hidden="1"/>
    </xf>
    <xf numFmtId="0" fontId="7" fillId="5" borderId="0" xfId="1" applyFont="1" applyFill="1" applyBorder="1" applyAlignment="1" applyProtection="1">
      <alignment horizontal="right" vertical="center"/>
      <protection hidden="1"/>
    </xf>
    <xf numFmtId="0" fontId="13" fillId="3" borderId="10" xfId="1" applyFont="1" applyFill="1" applyBorder="1" applyAlignment="1" applyProtection="1">
      <alignment horizontal="center" vertical="center"/>
      <protection locked="0" hidden="1"/>
    </xf>
    <xf numFmtId="0" fontId="13" fillId="3" borderId="11" xfId="1" applyFont="1" applyFill="1" applyBorder="1" applyAlignment="1" applyProtection="1">
      <alignment horizontal="center" vertical="center"/>
      <protection locked="0" hidden="1"/>
    </xf>
    <xf numFmtId="0" fontId="13" fillId="3" borderId="12" xfId="1" applyFont="1" applyFill="1" applyBorder="1" applyAlignment="1" applyProtection="1">
      <alignment horizontal="center" vertical="center"/>
      <protection locked="0" hidden="1"/>
    </xf>
    <xf numFmtId="0" fontId="13" fillId="3" borderId="13" xfId="1" applyFont="1" applyFill="1" applyBorder="1" applyAlignment="1" applyProtection="1">
      <alignment horizontal="center" vertical="center"/>
      <protection locked="0" hidden="1"/>
    </xf>
    <xf numFmtId="0" fontId="13" fillId="3" borderId="0" xfId="1" applyFont="1" applyFill="1" applyBorder="1" applyAlignment="1" applyProtection="1">
      <alignment horizontal="center" vertical="center"/>
      <protection locked="0" hidden="1"/>
    </xf>
    <xf numFmtId="0" fontId="13" fillId="3" borderId="14" xfId="1" applyFont="1" applyFill="1" applyBorder="1" applyAlignment="1" applyProtection="1">
      <alignment horizontal="center" vertical="center"/>
      <protection locked="0" hidden="1"/>
    </xf>
    <xf numFmtId="0" fontId="13" fillId="3" borderId="8" xfId="1" applyFont="1" applyFill="1" applyBorder="1" applyAlignment="1" applyProtection="1">
      <alignment horizontal="center" vertical="center"/>
      <protection locked="0" hidden="1"/>
    </xf>
    <xf numFmtId="0" fontId="13" fillId="3" borderId="2" xfId="1" applyFont="1" applyFill="1" applyBorder="1" applyAlignment="1" applyProtection="1">
      <alignment horizontal="center" vertical="center"/>
      <protection locked="0" hidden="1"/>
    </xf>
    <xf numFmtId="0" fontId="13" fillId="3" borderId="9" xfId="1" applyFont="1" applyFill="1" applyBorder="1" applyAlignment="1" applyProtection="1">
      <alignment horizontal="center" vertical="center"/>
      <protection locked="0" hidden="1"/>
    </xf>
    <xf numFmtId="0" fontId="12" fillId="0" borderId="11" xfId="1" applyFont="1" applyFill="1" applyBorder="1" applyAlignment="1" applyProtection="1">
      <alignment horizontal="center" vertical="center"/>
      <protection hidden="1"/>
    </xf>
    <xf numFmtId="0" fontId="12" fillId="2" borderId="7" xfId="1" applyFont="1" applyFill="1" applyBorder="1" applyAlignment="1" applyProtection="1">
      <alignment horizontal="center" vertical="center"/>
      <protection hidden="1"/>
    </xf>
    <xf numFmtId="0" fontId="12" fillId="2" borderId="3" xfId="1" applyFont="1" applyFill="1" applyBorder="1" applyAlignment="1" applyProtection="1">
      <alignment horizontal="center" vertical="center"/>
      <protection hidden="1"/>
    </xf>
    <xf numFmtId="0" fontId="12" fillId="2" borderId="5" xfId="1" applyFont="1" applyFill="1" applyBorder="1" applyAlignment="1" applyProtection="1">
      <alignment horizontal="center" vertical="center"/>
      <protection hidden="1"/>
    </xf>
    <xf numFmtId="0" fontId="16" fillId="2" borderId="3" xfId="1" applyFont="1" applyFill="1" applyBorder="1" applyAlignment="1" applyProtection="1">
      <alignment vertical="center"/>
      <protection hidden="1"/>
    </xf>
    <xf numFmtId="0" fontId="16" fillId="2" borderId="4" xfId="1" applyFont="1" applyFill="1" applyBorder="1" applyAlignment="1" applyProtection="1">
      <alignment vertical="center"/>
      <protection hidden="1"/>
    </xf>
    <xf numFmtId="0" fontId="16" fillId="2" borderId="5" xfId="1" applyFont="1" applyFill="1" applyBorder="1" applyAlignment="1" applyProtection="1">
      <alignment vertical="center"/>
      <protection hidden="1"/>
    </xf>
    <xf numFmtId="0" fontId="16" fillId="2" borderId="7" xfId="1" applyFont="1" applyFill="1" applyBorder="1" applyAlignment="1" applyProtection="1">
      <alignment horizontal="left" vertical="center"/>
      <protection hidden="1"/>
    </xf>
    <xf numFmtId="0" fontId="13" fillId="5" borderId="11" xfId="1" applyFont="1" applyFill="1" applyBorder="1" applyAlignment="1" applyProtection="1">
      <alignment horizontal="center" vertical="center"/>
      <protection hidden="1"/>
    </xf>
    <xf numFmtId="0" fontId="12" fillId="5" borderId="2" xfId="1" applyFont="1" applyFill="1" applyBorder="1" applyAlignment="1" applyProtection="1">
      <alignment horizontal="left" vertical="center"/>
      <protection hidden="1"/>
    </xf>
    <xf numFmtId="0" fontId="12" fillId="2" borderId="4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2" fontId="19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22" fillId="0" borderId="11" xfId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Alignment="1" applyProtection="1">
      <alignment horizontal="right"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0" fillId="5" borderId="15" xfId="0" applyFont="1" applyFill="1" applyBorder="1" applyAlignment="1" applyProtection="1">
      <alignment vertical="center"/>
      <protection hidden="1"/>
    </xf>
    <xf numFmtId="0" fontId="16" fillId="3" borderId="10" xfId="1" applyFont="1" applyFill="1" applyBorder="1" applyAlignment="1" applyProtection="1">
      <alignment horizontal="left" vertical="center" wrapText="1"/>
      <protection locked="0" hidden="1"/>
    </xf>
    <xf numFmtId="0" fontId="16" fillId="3" borderId="11" xfId="1" applyFont="1" applyFill="1" applyBorder="1" applyAlignment="1" applyProtection="1">
      <alignment horizontal="left" vertical="center" wrapText="1"/>
      <protection locked="0" hidden="1"/>
    </xf>
    <xf numFmtId="0" fontId="16" fillId="3" borderId="12" xfId="1" applyFont="1" applyFill="1" applyBorder="1" applyAlignment="1" applyProtection="1">
      <alignment horizontal="left" vertical="center" wrapText="1"/>
      <protection locked="0" hidden="1"/>
    </xf>
    <xf numFmtId="0" fontId="16" fillId="3" borderId="13" xfId="1" applyFont="1" applyFill="1" applyBorder="1" applyAlignment="1" applyProtection="1">
      <alignment horizontal="left" vertical="center" wrapText="1"/>
      <protection locked="0" hidden="1"/>
    </xf>
    <xf numFmtId="0" fontId="16" fillId="3" borderId="0" xfId="1" applyFont="1" applyFill="1" applyBorder="1" applyAlignment="1" applyProtection="1">
      <alignment horizontal="left" vertical="center" wrapText="1"/>
      <protection locked="0" hidden="1"/>
    </xf>
    <xf numFmtId="0" fontId="16" fillId="3" borderId="14" xfId="1" applyFont="1" applyFill="1" applyBorder="1" applyAlignment="1" applyProtection="1">
      <alignment horizontal="left" vertical="center" wrapText="1"/>
      <protection locked="0" hidden="1"/>
    </xf>
    <xf numFmtId="0" fontId="16" fillId="3" borderId="8" xfId="1" applyFont="1" applyFill="1" applyBorder="1" applyAlignment="1" applyProtection="1">
      <alignment horizontal="left" vertical="center" wrapText="1"/>
      <protection locked="0" hidden="1"/>
    </xf>
    <xf numFmtId="0" fontId="16" fillId="3" borderId="2" xfId="1" applyFont="1" applyFill="1" applyBorder="1" applyAlignment="1" applyProtection="1">
      <alignment horizontal="left" vertical="center" wrapText="1"/>
      <protection locked="0" hidden="1"/>
    </xf>
    <xf numFmtId="0" fontId="16" fillId="3" borderId="9" xfId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2" fillId="2" borderId="7" xfId="1" applyFont="1" applyFill="1" applyBorder="1" applyAlignment="1" applyProtection="1">
      <alignment horizontal="center" vertical="center"/>
      <protection hidden="1"/>
    </xf>
    <xf numFmtId="0" fontId="12" fillId="2" borderId="7" xfId="1" applyFont="1" applyFill="1" applyBorder="1" applyAlignment="1" applyProtection="1">
      <alignment horizontal="center" vertical="center"/>
      <protection hidden="1"/>
    </xf>
    <xf numFmtId="0" fontId="12" fillId="2" borderId="4" xfId="1" applyFont="1" applyFill="1" applyBorder="1" applyAlignment="1" applyProtection="1">
      <alignment horizontal="center" vertical="center"/>
      <protection hidden="1"/>
    </xf>
    <xf numFmtId="0" fontId="13" fillId="5" borderId="11" xfId="1" applyFont="1" applyFill="1" applyBorder="1" applyAlignment="1" applyProtection="1">
      <alignment horizontal="center" vertical="center"/>
      <protection hidden="1"/>
    </xf>
    <xf numFmtId="0" fontId="12" fillId="2" borderId="7" xfId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Protection="1"/>
    <xf numFmtId="0" fontId="33" fillId="5" borderId="0" xfId="0" applyFont="1" applyFill="1" applyAlignment="1" applyProtection="1">
      <alignment horizontal="center"/>
    </xf>
    <xf numFmtId="0" fontId="33" fillId="5" borderId="0" xfId="0" applyNumberFormat="1" applyFont="1" applyFill="1" applyProtection="1"/>
    <xf numFmtId="0" fontId="32" fillId="5" borderId="1" xfId="0" applyFont="1" applyFill="1" applyBorder="1" applyAlignment="1" applyProtection="1">
      <alignment horizontal="center"/>
    </xf>
    <xf numFmtId="0" fontId="32" fillId="5" borderId="1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0" fontId="32" fillId="5" borderId="0" xfId="0" applyFont="1" applyFill="1" applyAlignment="1" applyProtection="1">
      <alignment horizontal="center"/>
    </xf>
    <xf numFmtId="0" fontId="32" fillId="5" borderId="0" xfId="0" applyFont="1" applyFill="1" applyAlignment="1" applyProtection="1">
      <alignment horizontal="center" vertical="center"/>
    </xf>
    <xf numFmtId="0" fontId="32" fillId="5" borderId="0" xfId="0" quotePrefix="1" applyFont="1" applyFill="1" applyBorder="1" applyProtection="1"/>
    <xf numFmtId="0" fontId="32" fillId="5" borderId="0" xfId="0" applyFont="1" applyFill="1" applyBorder="1" applyProtection="1"/>
    <xf numFmtId="0" fontId="32" fillId="5" borderId="0" xfId="0" applyNumberFormat="1" applyFont="1" applyFill="1" applyBorder="1" applyProtection="1"/>
    <xf numFmtId="164" fontId="32" fillId="5" borderId="0" xfId="0" applyNumberFormat="1" applyFont="1" applyFill="1" applyBorder="1" applyProtection="1"/>
    <xf numFmtId="0" fontId="33" fillId="5" borderId="0" xfId="0" quotePrefix="1" applyFont="1" applyFill="1" applyProtection="1"/>
    <xf numFmtId="0" fontId="33" fillId="5" borderId="0" xfId="0" quotePrefix="1" applyFont="1" applyFill="1" applyBorder="1" applyProtection="1"/>
    <xf numFmtId="0" fontId="33" fillId="5" borderId="0" xfId="0" applyFont="1" applyFill="1" applyBorder="1" applyProtection="1"/>
    <xf numFmtId="0" fontId="33" fillId="5" borderId="0" xfId="0" applyFont="1" applyFill="1" applyBorder="1" applyAlignment="1" applyProtection="1">
      <alignment horizontal="center"/>
    </xf>
    <xf numFmtId="0" fontId="33" fillId="5" borderId="0" xfId="0" applyNumberFormat="1" applyFont="1" applyFill="1" applyBorder="1" applyProtection="1"/>
    <xf numFmtId="164" fontId="33" fillId="5" borderId="0" xfId="0" applyNumberFormat="1" applyFont="1" applyFill="1" applyBorder="1" applyProtection="1"/>
    <xf numFmtId="0" fontId="33" fillId="5" borderId="0" xfId="1" applyFont="1" applyFill="1" applyBorder="1" applyAlignment="1" applyProtection="1">
      <alignment vertical="center"/>
    </xf>
    <xf numFmtId="0" fontId="33" fillId="5" borderId="0" xfId="0" applyFont="1" applyFill="1" applyAlignment="1" applyProtection="1">
      <alignment horizontal="left"/>
    </xf>
    <xf numFmtId="0" fontId="33" fillId="5" borderId="0" xfId="0" applyFont="1" applyFill="1" applyBorder="1" applyAlignment="1" applyProtection="1">
      <alignment vertical="center"/>
    </xf>
    <xf numFmtId="0" fontId="32" fillId="5" borderId="7" xfId="0" applyFont="1" applyFill="1" applyBorder="1" applyAlignment="1" applyProtection="1">
      <alignment horizontal="center" vertical="center"/>
    </xf>
    <xf numFmtId="0" fontId="33" fillId="5" borderId="7" xfId="0" applyFont="1" applyFill="1" applyBorder="1" applyAlignment="1" applyProtection="1">
      <alignment horizontal="center" vertical="center"/>
    </xf>
    <xf numFmtId="0" fontId="33" fillId="5" borderId="0" xfId="0" applyFont="1" applyFill="1" applyBorder="1" applyAlignment="1" applyProtection="1"/>
    <xf numFmtId="0" fontId="33" fillId="5" borderId="0" xfId="0" applyFont="1" applyFill="1" applyAlignment="1" applyProtection="1">
      <alignment vertical="center"/>
    </xf>
    <xf numFmtId="0" fontId="33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Protection="1"/>
    <xf numFmtId="0" fontId="33" fillId="5" borderId="0" xfId="0" applyNumberFormat="1" applyFont="1" applyFill="1" applyAlignment="1" applyProtection="1">
      <alignment horizontal="center"/>
    </xf>
    <xf numFmtId="0" fontId="32" fillId="5" borderId="16" xfId="0" applyFont="1" applyFill="1" applyBorder="1" applyAlignment="1" applyProtection="1">
      <alignment horizontal="center" vertical="center"/>
    </xf>
    <xf numFmtId="0" fontId="32" fillId="5" borderId="17" xfId="0" applyFont="1" applyFill="1" applyBorder="1" applyAlignment="1" applyProtection="1">
      <alignment horizontal="center" vertical="center"/>
    </xf>
    <xf numFmtId="0" fontId="33" fillId="5" borderId="18" xfId="0" applyFont="1" applyFill="1" applyBorder="1" applyAlignment="1" applyProtection="1">
      <alignment horizontal="center" vertical="center"/>
    </xf>
    <xf numFmtId="0" fontId="32" fillId="5" borderId="7" xfId="0" applyFont="1" applyFill="1" applyBorder="1" applyProtection="1"/>
    <xf numFmtId="0" fontId="33" fillId="5" borderId="7" xfId="0" applyFont="1" applyFill="1" applyBorder="1" applyProtection="1"/>
    <xf numFmtId="0" fontId="33" fillId="5" borderId="1" xfId="0" applyFont="1" applyFill="1" applyBorder="1" applyAlignment="1" applyProtection="1">
      <alignment horizontal="center" vertical="center"/>
    </xf>
    <xf numFmtId="0" fontId="33" fillId="5" borderId="20" xfId="0" applyFont="1" applyFill="1" applyBorder="1" applyAlignment="1" applyProtection="1">
      <alignment horizontal="center" vertical="center"/>
    </xf>
    <xf numFmtId="0" fontId="33" fillId="5" borderId="0" xfId="0" applyFont="1" applyFill="1" applyAlignment="1" applyProtection="1">
      <alignment horizontal="center" vertical="center"/>
    </xf>
    <xf numFmtId="0" fontId="32" fillId="5" borderId="0" xfId="0" applyNumberFormat="1" applyFont="1" applyFill="1" applyProtection="1"/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/>
    </xf>
    <xf numFmtId="0" fontId="33" fillId="5" borderId="1" xfId="0" applyFont="1" applyFill="1" applyBorder="1"/>
    <xf numFmtId="0" fontId="33" fillId="5" borderId="1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166" fontId="36" fillId="5" borderId="1" xfId="0" applyNumberFormat="1" applyFont="1" applyFill="1" applyBorder="1" applyAlignment="1">
      <alignment horizontal="center" vertical="center"/>
    </xf>
    <xf numFmtId="1" fontId="36" fillId="5" borderId="18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/>
    </xf>
    <xf numFmtId="0" fontId="33" fillId="5" borderId="0" xfId="0" applyFont="1" applyFill="1" applyAlignment="1">
      <alignment horizontal="center"/>
    </xf>
    <xf numFmtId="1" fontId="36" fillId="5" borderId="28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right"/>
    </xf>
    <xf numFmtId="1" fontId="33" fillId="5" borderId="1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vertical="center"/>
      <protection hidden="1"/>
    </xf>
    <xf numFmtId="0" fontId="12" fillId="2" borderId="7" xfId="1" applyFont="1" applyFill="1" applyBorder="1" applyAlignment="1" applyProtection="1">
      <alignment horizontal="center" vertical="center" wrapText="1"/>
      <protection hidden="1"/>
    </xf>
    <xf numFmtId="2" fontId="19" fillId="0" borderId="7" xfId="1" applyNumberFormat="1" applyFont="1" applyFill="1" applyBorder="1" applyAlignment="1" applyProtection="1">
      <alignment horizontal="center" vertical="center"/>
      <protection locked="0" hidden="1"/>
    </xf>
    <xf numFmtId="0" fontId="11" fillId="9" borderId="7" xfId="1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right" vertical="center" wrapText="1"/>
      <protection hidden="1"/>
    </xf>
    <xf numFmtId="0" fontId="16" fillId="4" borderId="10" xfId="1" applyFont="1" applyFill="1" applyBorder="1" applyAlignment="1" applyProtection="1">
      <alignment horizontal="left" vertical="center" wrapText="1"/>
      <protection locked="0" hidden="1"/>
    </xf>
    <xf numFmtId="0" fontId="16" fillId="4" borderId="11" xfId="1" applyFont="1" applyFill="1" applyBorder="1" applyAlignment="1" applyProtection="1">
      <alignment horizontal="left" vertical="center" wrapText="1"/>
      <protection locked="0" hidden="1"/>
    </xf>
    <xf numFmtId="0" fontId="16" fillId="4" borderId="12" xfId="1" applyFont="1" applyFill="1" applyBorder="1" applyAlignment="1" applyProtection="1">
      <alignment horizontal="left" vertical="center" wrapText="1"/>
      <protection locked="0" hidden="1"/>
    </xf>
    <xf numFmtId="0" fontId="16" fillId="4" borderId="13" xfId="1" applyFont="1" applyFill="1" applyBorder="1" applyAlignment="1" applyProtection="1">
      <alignment horizontal="left" vertical="center" wrapText="1"/>
      <protection locked="0" hidden="1"/>
    </xf>
    <xf numFmtId="0" fontId="16" fillId="4" borderId="0" xfId="1" applyFont="1" applyFill="1" applyBorder="1" applyAlignment="1" applyProtection="1">
      <alignment horizontal="left" vertical="center" wrapText="1"/>
      <protection locked="0" hidden="1"/>
    </xf>
    <xf numFmtId="0" fontId="16" fillId="4" borderId="14" xfId="1" applyFont="1" applyFill="1" applyBorder="1" applyAlignment="1" applyProtection="1">
      <alignment horizontal="left" vertical="center" wrapText="1"/>
      <protection locked="0" hidden="1"/>
    </xf>
    <xf numFmtId="0" fontId="16" fillId="4" borderId="8" xfId="1" applyFont="1" applyFill="1" applyBorder="1" applyAlignment="1" applyProtection="1">
      <alignment horizontal="left" vertical="center" wrapText="1"/>
      <protection locked="0" hidden="1"/>
    </xf>
    <xf numFmtId="0" fontId="16" fillId="4" borderId="2" xfId="1" applyFont="1" applyFill="1" applyBorder="1" applyAlignment="1" applyProtection="1">
      <alignment horizontal="left" vertical="center" wrapText="1"/>
      <protection locked="0" hidden="1"/>
    </xf>
    <xf numFmtId="0" fontId="16" fillId="4" borderId="9" xfId="1" applyFont="1" applyFill="1" applyBorder="1" applyAlignment="1" applyProtection="1">
      <alignment horizontal="left" vertical="center" wrapText="1"/>
      <protection locked="0" hidden="1"/>
    </xf>
    <xf numFmtId="0" fontId="9" fillId="3" borderId="10" xfId="1" applyFont="1" applyFill="1" applyBorder="1" applyAlignment="1" applyProtection="1">
      <alignment horizontal="center" vertical="center"/>
      <protection locked="0" hidden="1"/>
    </xf>
    <xf numFmtId="0" fontId="9" fillId="3" borderId="11" xfId="1" applyFont="1" applyFill="1" applyBorder="1" applyAlignment="1" applyProtection="1">
      <alignment horizontal="center" vertical="center"/>
      <protection locked="0" hidden="1"/>
    </xf>
    <xf numFmtId="0" fontId="9" fillId="3" borderId="12" xfId="1" applyFont="1" applyFill="1" applyBorder="1" applyAlignment="1" applyProtection="1">
      <alignment horizontal="center" vertical="center"/>
      <protection locked="0" hidden="1"/>
    </xf>
    <xf numFmtId="0" fontId="9" fillId="3" borderId="13" xfId="1" applyFont="1" applyFill="1" applyBorder="1" applyAlignment="1" applyProtection="1">
      <alignment horizontal="center" vertical="center"/>
      <protection locked="0" hidden="1"/>
    </xf>
    <xf numFmtId="0" fontId="9" fillId="3" borderId="0" xfId="1" applyFont="1" applyFill="1" applyBorder="1" applyAlignment="1" applyProtection="1">
      <alignment horizontal="center" vertical="center"/>
      <protection locked="0" hidden="1"/>
    </xf>
    <xf numFmtId="0" fontId="9" fillId="3" borderId="14" xfId="1" applyFont="1" applyFill="1" applyBorder="1" applyAlignment="1" applyProtection="1">
      <alignment horizontal="center" vertical="center"/>
      <protection locked="0" hidden="1"/>
    </xf>
    <xf numFmtId="0" fontId="9" fillId="3" borderId="8" xfId="1" applyFont="1" applyFill="1" applyBorder="1" applyAlignment="1" applyProtection="1">
      <alignment horizontal="center" vertical="center"/>
      <protection locked="0" hidden="1"/>
    </xf>
    <xf numFmtId="0" fontId="9" fillId="3" borderId="2" xfId="1" applyFont="1" applyFill="1" applyBorder="1" applyAlignment="1" applyProtection="1">
      <alignment horizontal="center" vertical="center"/>
      <protection locked="0" hidden="1"/>
    </xf>
    <xf numFmtId="0" fontId="9" fillId="3" borderId="9" xfId="1" applyFont="1" applyFill="1" applyBorder="1" applyAlignment="1" applyProtection="1">
      <alignment horizontal="center" vertical="center"/>
      <protection locked="0" hidden="1"/>
    </xf>
    <xf numFmtId="0" fontId="13" fillId="5" borderId="11" xfId="1" applyFont="1" applyFill="1" applyBorder="1" applyAlignment="1" applyProtection="1">
      <alignment horizontal="center" vertical="center"/>
      <protection hidden="1"/>
    </xf>
    <xf numFmtId="0" fontId="12" fillId="5" borderId="2" xfId="1" applyFont="1" applyFill="1" applyBorder="1" applyAlignment="1" applyProtection="1">
      <alignment horizontal="left" vertical="center"/>
      <protection hidden="1"/>
    </xf>
    <xf numFmtId="0" fontId="12" fillId="2" borderId="3" xfId="1" applyFont="1" applyFill="1" applyBorder="1" applyAlignment="1" applyProtection="1">
      <alignment horizontal="center" vertical="center"/>
      <protection hidden="1"/>
    </xf>
    <xf numFmtId="0" fontId="12" fillId="2" borderId="4" xfId="1" applyFont="1" applyFill="1" applyBorder="1" applyAlignment="1" applyProtection="1">
      <alignment horizontal="center" vertical="center"/>
      <protection hidden="1"/>
    </xf>
    <xf numFmtId="0" fontId="12" fillId="2" borderId="5" xfId="1" applyFont="1" applyFill="1" applyBorder="1" applyAlignment="1" applyProtection="1">
      <alignment horizontal="center" vertical="center"/>
      <protection hidden="1"/>
    </xf>
    <xf numFmtId="49" fontId="24" fillId="0" borderId="3" xfId="1" applyNumberFormat="1" applyFont="1" applyFill="1" applyBorder="1" applyAlignment="1" applyProtection="1">
      <alignment horizontal="left" vertical="center"/>
      <protection locked="0" hidden="1"/>
    </xf>
    <xf numFmtId="49" fontId="24" fillId="0" borderId="4" xfId="1" applyNumberFormat="1" applyFont="1" applyFill="1" applyBorder="1" applyAlignment="1" applyProtection="1">
      <alignment horizontal="left" vertical="center"/>
      <protection locked="0" hidden="1"/>
    </xf>
    <xf numFmtId="49" fontId="24" fillId="0" borderId="5" xfId="1" applyNumberFormat="1" applyFont="1" applyFill="1" applyBorder="1" applyAlignment="1" applyProtection="1">
      <alignment horizontal="left" vertical="center"/>
      <protection locked="0" hidden="1"/>
    </xf>
    <xf numFmtId="0" fontId="16" fillId="2" borderId="7" xfId="1" applyFont="1" applyFill="1" applyBorder="1" applyAlignment="1" applyProtection="1">
      <alignment vertical="center"/>
      <protection hidden="1"/>
    </xf>
    <xf numFmtId="0" fontId="15" fillId="5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1" fillId="2" borderId="7" xfId="1" applyFont="1" applyFill="1" applyBorder="1" applyAlignment="1" applyProtection="1">
      <alignment horizontal="center" vertical="center"/>
      <protection hidden="1"/>
    </xf>
    <xf numFmtId="0" fontId="23" fillId="2" borderId="3" xfId="1" applyFont="1" applyFill="1" applyBorder="1" applyAlignment="1" applyProtection="1">
      <alignment horizontal="center" vertical="center" wrapText="1"/>
      <protection locked="0" hidden="1"/>
    </xf>
    <xf numFmtId="0" fontId="23" fillId="2" borderId="4" xfId="1" applyFont="1" applyFill="1" applyBorder="1" applyAlignment="1" applyProtection="1">
      <alignment horizontal="center" vertical="center" wrapText="1"/>
      <protection locked="0" hidden="1"/>
    </xf>
    <xf numFmtId="0" fontId="23" fillId="2" borderId="5" xfId="1" applyFont="1" applyFill="1" applyBorder="1" applyAlignment="1" applyProtection="1">
      <alignment horizontal="center" vertical="center" wrapText="1"/>
      <protection locked="0" hidden="1"/>
    </xf>
    <xf numFmtId="0" fontId="21" fillId="2" borderId="3" xfId="1" applyFont="1" applyFill="1" applyBorder="1" applyAlignment="1" applyProtection="1">
      <alignment horizontal="center" vertical="center" wrapText="1"/>
      <protection hidden="1"/>
    </xf>
    <xf numFmtId="0" fontId="21" fillId="2" borderId="4" xfId="1" applyFont="1" applyFill="1" applyBorder="1" applyAlignment="1" applyProtection="1">
      <alignment horizontal="center" vertical="center" wrapText="1"/>
      <protection hidden="1"/>
    </xf>
    <xf numFmtId="0" fontId="21" fillId="2" borderId="5" xfId="1" applyFont="1" applyFill="1" applyBorder="1" applyAlignment="1" applyProtection="1">
      <alignment horizontal="center" vertical="center" wrapText="1"/>
      <protection hidden="1"/>
    </xf>
    <xf numFmtId="0" fontId="8" fillId="2" borderId="7" xfId="1" applyFont="1" applyFill="1" applyBorder="1" applyAlignment="1" applyProtection="1">
      <alignment horizontal="left" vertical="center"/>
      <protection hidden="1"/>
    </xf>
    <xf numFmtId="49" fontId="19" fillId="0" borderId="7" xfId="1" applyNumberFormat="1" applyFont="1" applyFill="1" applyBorder="1" applyAlignment="1" applyProtection="1">
      <alignment horizontal="center" vertical="center"/>
      <protection locked="0" hidden="1"/>
    </xf>
    <xf numFmtId="165" fontId="8" fillId="0" borderId="7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1" applyFont="1" applyFill="1" applyBorder="1" applyAlignment="1" applyProtection="1">
      <alignment horizontal="left" vertical="center"/>
      <protection hidden="1"/>
    </xf>
    <xf numFmtId="0" fontId="8" fillId="2" borderId="5" xfId="1" applyFont="1" applyFill="1" applyBorder="1" applyAlignment="1" applyProtection="1">
      <alignment horizontal="left" vertical="center"/>
      <protection hidden="1"/>
    </xf>
    <xf numFmtId="0" fontId="11" fillId="9" borderId="3" xfId="1" applyFont="1" applyFill="1" applyBorder="1" applyAlignment="1" applyProtection="1">
      <alignment horizontal="left" vertical="center"/>
      <protection hidden="1"/>
    </xf>
    <xf numFmtId="0" fontId="11" fillId="9" borderId="4" xfId="1" applyFont="1" applyFill="1" applyBorder="1" applyAlignment="1" applyProtection="1">
      <alignment horizontal="left" vertical="center"/>
      <protection hidden="1"/>
    </xf>
    <xf numFmtId="0" fontId="11" fillId="9" borderId="5" xfId="1" applyFont="1" applyFill="1" applyBorder="1" applyAlignment="1" applyProtection="1">
      <alignment horizontal="left" vertical="center"/>
      <protection hidden="1"/>
    </xf>
    <xf numFmtId="0" fontId="18" fillId="0" borderId="3" xfId="1" applyFont="1" applyFill="1" applyBorder="1" applyAlignment="1" applyProtection="1">
      <alignment horizontal="center" vertical="center"/>
      <protection locked="0" hidden="1"/>
    </xf>
    <xf numFmtId="0" fontId="18" fillId="0" borderId="4" xfId="1" applyFont="1" applyFill="1" applyBorder="1" applyAlignment="1" applyProtection="1">
      <alignment horizontal="center" vertical="center"/>
      <protection locked="0" hidden="1"/>
    </xf>
    <xf numFmtId="0" fontId="18" fillId="0" borderId="5" xfId="1" applyFont="1" applyFill="1" applyBorder="1" applyAlignment="1" applyProtection="1">
      <alignment horizontal="center" vertical="center"/>
      <protection locked="0" hidden="1"/>
    </xf>
    <xf numFmtId="0" fontId="11" fillId="2" borderId="3" xfId="1" applyFont="1" applyFill="1" applyBorder="1" applyAlignment="1" applyProtection="1">
      <alignment horizontal="left" vertical="center"/>
      <protection hidden="1"/>
    </xf>
    <xf numFmtId="0" fontId="11" fillId="2" borderId="4" xfId="1" applyFont="1" applyFill="1" applyBorder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19" fillId="6" borderId="7" xfId="1" applyNumberFormat="1" applyFont="1" applyFill="1" applyBorder="1" applyAlignment="1" applyProtection="1">
      <alignment horizontal="center" vertical="center"/>
      <protection hidden="1"/>
    </xf>
    <xf numFmtId="0" fontId="12" fillId="2" borderId="7" xfId="1" applyFont="1" applyFill="1" applyBorder="1" applyAlignment="1" applyProtection="1">
      <alignment horizontal="center" vertical="center"/>
      <protection hidden="1"/>
    </xf>
    <xf numFmtId="49" fontId="19" fillId="0" borderId="3" xfId="1" applyNumberFormat="1" applyFont="1" applyFill="1" applyBorder="1" applyAlignment="1" applyProtection="1">
      <alignment horizontal="center" vertical="center"/>
      <protection locked="0" hidden="1"/>
    </xf>
    <xf numFmtId="49" fontId="19" fillId="0" borderId="4" xfId="1" applyNumberFormat="1" applyFont="1" applyFill="1" applyBorder="1" applyAlignment="1" applyProtection="1">
      <alignment horizontal="center" vertical="center"/>
      <protection locked="0" hidden="1"/>
    </xf>
    <xf numFmtId="49" fontId="19" fillId="0" borderId="5" xfId="1" applyNumberFormat="1" applyFont="1" applyFill="1" applyBorder="1" applyAlignment="1" applyProtection="1">
      <alignment horizontal="center" vertical="center"/>
      <protection locked="0" hidden="1"/>
    </xf>
    <xf numFmtId="0" fontId="16" fillId="0" borderId="11" xfId="1" applyFont="1" applyFill="1" applyBorder="1" applyAlignment="1" applyProtection="1">
      <alignment horizontal="left" vertical="center"/>
      <protection hidden="1"/>
    </xf>
    <xf numFmtId="0" fontId="16" fillId="2" borderId="3" xfId="1" applyFont="1" applyFill="1" applyBorder="1" applyAlignment="1" applyProtection="1">
      <alignment horizontal="center" vertical="center"/>
      <protection hidden="1"/>
    </xf>
    <xf numFmtId="0" fontId="16" fillId="2" borderId="4" xfId="1" applyFont="1" applyFill="1" applyBorder="1" applyAlignment="1" applyProtection="1">
      <alignment horizontal="center" vertical="center"/>
      <protection hidden="1"/>
    </xf>
    <xf numFmtId="0" fontId="16" fillId="2" borderId="5" xfId="1" applyFont="1" applyFill="1" applyBorder="1" applyAlignment="1" applyProtection="1">
      <alignment horizontal="center" vertical="center"/>
      <protection hidden="1"/>
    </xf>
    <xf numFmtId="0" fontId="16" fillId="2" borderId="3" xfId="1" applyFont="1" applyFill="1" applyBorder="1" applyAlignment="1" applyProtection="1">
      <alignment horizontal="left" vertical="center"/>
      <protection hidden="1"/>
    </xf>
    <xf numFmtId="0" fontId="16" fillId="2" borderId="4" xfId="1" applyFont="1" applyFill="1" applyBorder="1" applyAlignment="1" applyProtection="1">
      <alignment horizontal="left" vertical="center"/>
      <protection hidden="1"/>
    </xf>
    <xf numFmtId="0" fontId="16" fillId="2" borderId="5" xfId="1" applyFont="1" applyFill="1" applyBorder="1" applyAlignment="1" applyProtection="1">
      <alignment horizontal="left" vertical="center"/>
      <protection hidden="1"/>
    </xf>
    <xf numFmtId="0" fontId="16" fillId="2" borderId="7" xfId="1" applyFont="1" applyFill="1" applyBorder="1" applyAlignment="1" applyProtection="1">
      <alignment horizontal="left" vertical="center"/>
      <protection hidden="1"/>
    </xf>
    <xf numFmtId="2" fontId="13" fillId="6" borderId="7" xfId="1" applyNumberFormat="1" applyFont="1" applyFill="1" applyBorder="1" applyAlignment="1" applyProtection="1">
      <alignment vertical="center"/>
      <protection hidden="1"/>
    </xf>
    <xf numFmtId="10" fontId="13" fillId="7" borderId="7" xfId="1" applyNumberFormat="1" applyFont="1" applyFill="1" applyBorder="1" applyAlignment="1" applyProtection="1">
      <alignment vertical="center"/>
      <protection hidden="1"/>
    </xf>
    <xf numFmtId="0" fontId="19" fillId="0" borderId="3" xfId="1" applyNumberFormat="1" applyFont="1" applyFill="1" applyBorder="1" applyAlignment="1" applyProtection="1">
      <alignment horizontal="center" vertical="center"/>
      <protection locked="0" hidden="1"/>
    </xf>
    <xf numFmtId="0" fontId="19" fillId="0" borderId="4" xfId="1" applyNumberFormat="1" applyFont="1" applyFill="1" applyBorder="1" applyAlignment="1" applyProtection="1">
      <alignment horizontal="center" vertical="center"/>
      <protection locked="0" hidden="1"/>
    </xf>
    <xf numFmtId="0" fontId="19" fillId="0" borderId="5" xfId="1" applyNumberFormat="1" applyFont="1" applyFill="1" applyBorder="1" applyAlignment="1" applyProtection="1">
      <alignment horizontal="center" vertical="center"/>
      <protection locked="0" hidden="1"/>
    </xf>
    <xf numFmtId="4" fontId="19" fillId="3" borderId="3" xfId="1" applyNumberFormat="1" applyFont="1" applyFill="1" applyBorder="1" applyAlignment="1" applyProtection="1">
      <alignment vertical="center"/>
      <protection locked="0" hidden="1"/>
    </xf>
    <xf numFmtId="4" fontId="19" fillId="3" borderId="5" xfId="1" applyNumberFormat="1" applyFont="1" applyFill="1" applyBorder="1" applyAlignment="1" applyProtection="1">
      <alignment vertical="center"/>
      <protection locked="0" hidden="1"/>
    </xf>
    <xf numFmtId="0" fontId="19" fillId="0" borderId="7" xfId="1" applyNumberFormat="1" applyFont="1" applyFill="1" applyBorder="1" applyAlignment="1" applyProtection="1">
      <alignment horizontal="center" vertical="center"/>
      <protection locked="0" hidden="1"/>
    </xf>
    <xf numFmtId="0" fontId="26" fillId="2" borderId="7" xfId="1" applyFont="1" applyFill="1" applyBorder="1" applyAlignment="1" applyProtection="1">
      <alignment horizontal="center" vertical="center"/>
      <protection hidden="1"/>
    </xf>
    <xf numFmtId="2" fontId="19" fillId="6" borderId="7" xfId="1" applyNumberFormat="1" applyFont="1" applyFill="1" applyBorder="1" applyAlignment="1" applyProtection="1">
      <alignment horizontal="center" vertical="center"/>
      <protection hidden="1"/>
    </xf>
    <xf numFmtId="2" fontId="19" fillId="0" borderId="3" xfId="1" applyNumberFormat="1" applyFont="1" applyFill="1" applyBorder="1" applyAlignment="1" applyProtection="1">
      <alignment horizontal="center" vertical="center"/>
      <protection locked="0" hidden="1"/>
    </xf>
    <xf numFmtId="2" fontId="19" fillId="0" borderId="4" xfId="1" applyNumberFormat="1" applyFont="1" applyFill="1" applyBorder="1" applyAlignment="1" applyProtection="1">
      <alignment horizontal="center" vertical="center"/>
      <protection locked="0" hidden="1"/>
    </xf>
    <xf numFmtId="2" fontId="19" fillId="0" borderId="5" xfId="1" applyNumberFormat="1" applyFont="1" applyFill="1" applyBorder="1" applyAlignment="1" applyProtection="1">
      <alignment horizontal="center" vertical="center"/>
      <protection locked="0" hidden="1"/>
    </xf>
    <xf numFmtId="1" fontId="19" fillId="0" borderId="7" xfId="1" applyNumberFormat="1" applyFont="1" applyFill="1" applyBorder="1" applyAlignment="1" applyProtection="1">
      <alignment horizontal="center" vertical="center"/>
      <protection locked="0" hidden="1"/>
    </xf>
    <xf numFmtId="0" fontId="24" fillId="0" borderId="3" xfId="1" applyFont="1" applyFill="1" applyBorder="1" applyAlignment="1" applyProtection="1">
      <alignment horizontal="center" vertical="center"/>
      <protection locked="0" hidden="1"/>
    </xf>
    <xf numFmtId="0" fontId="24" fillId="0" borderId="4" xfId="1" applyFont="1" applyFill="1" applyBorder="1" applyAlignment="1" applyProtection="1">
      <alignment horizontal="center" vertical="center"/>
      <protection locked="0" hidden="1"/>
    </xf>
    <xf numFmtId="0" fontId="24" fillId="0" borderId="5" xfId="1" applyFont="1" applyFill="1" applyBorder="1" applyAlignment="1" applyProtection="1">
      <alignment horizontal="center" vertical="center"/>
      <protection locked="0" hidden="1"/>
    </xf>
    <xf numFmtId="49" fontId="19" fillId="5" borderId="7" xfId="1" applyNumberFormat="1" applyFont="1" applyFill="1" applyBorder="1" applyAlignment="1" applyProtection="1">
      <alignment horizontal="center" vertical="center"/>
      <protection locked="0" hidden="1"/>
    </xf>
    <xf numFmtId="49" fontId="19" fillId="6" borderId="3" xfId="1" applyNumberFormat="1" applyFont="1" applyFill="1" applyBorder="1" applyAlignment="1" applyProtection="1">
      <alignment horizontal="center" vertical="center"/>
      <protection locked="0" hidden="1"/>
    </xf>
    <xf numFmtId="49" fontId="19" fillId="6" borderId="4" xfId="1" applyNumberFormat="1" applyFont="1" applyFill="1" applyBorder="1" applyAlignment="1" applyProtection="1">
      <alignment horizontal="center" vertical="center"/>
      <protection locked="0" hidden="1"/>
    </xf>
    <xf numFmtId="49" fontId="19" fillId="6" borderId="5" xfId="1" applyNumberFormat="1" applyFont="1" applyFill="1" applyBorder="1" applyAlignment="1" applyProtection="1">
      <alignment horizontal="center" vertical="center"/>
      <protection locked="0" hidden="1"/>
    </xf>
    <xf numFmtId="49" fontId="19" fillId="6" borderId="7" xfId="1" applyNumberFormat="1" applyFont="1" applyFill="1" applyBorder="1" applyAlignment="1" applyProtection="1">
      <alignment horizontal="center" vertical="center"/>
      <protection locked="0" hidden="1"/>
    </xf>
    <xf numFmtId="4" fontId="19" fillId="0" borderId="3" xfId="1" applyNumberFormat="1" applyFont="1" applyFill="1" applyBorder="1" applyAlignment="1" applyProtection="1">
      <alignment horizontal="center" vertical="center"/>
      <protection locked="0" hidden="1"/>
    </xf>
    <xf numFmtId="4" fontId="19" fillId="0" borderId="5" xfId="1" applyNumberFormat="1" applyFont="1" applyFill="1" applyBorder="1" applyAlignment="1" applyProtection="1">
      <alignment horizontal="center" vertical="center"/>
      <protection locked="0" hidden="1"/>
    </xf>
    <xf numFmtId="4" fontId="10" fillId="0" borderId="3" xfId="0" applyNumberFormat="1" applyFont="1" applyBorder="1" applyAlignment="1" applyProtection="1">
      <alignment horizontal="center" vertical="center"/>
      <protection locked="0" hidden="1"/>
    </xf>
    <xf numFmtId="4" fontId="10" fillId="0" borderId="5" xfId="0" applyNumberFormat="1" applyFont="1" applyBorder="1" applyAlignment="1" applyProtection="1">
      <alignment horizontal="center" vertical="center"/>
      <protection locked="0" hidden="1"/>
    </xf>
    <xf numFmtId="10" fontId="16" fillId="6" borderId="3" xfId="1" applyNumberFormat="1" applyFont="1" applyFill="1" applyBorder="1" applyAlignment="1" applyProtection="1">
      <alignment horizontal="center" vertical="center"/>
      <protection hidden="1"/>
    </xf>
    <xf numFmtId="10" fontId="16" fillId="6" borderId="5" xfId="1" applyNumberFormat="1" applyFont="1" applyFill="1" applyBorder="1" applyAlignment="1" applyProtection="1">
      <alignment horizontal="center" vertical="center"/>
      <protection hidden="1"/>
    </xf>
    <xf numFmtId="4" fontId="19" fillId="0" borderId="3" xfId="1" applyNumberFormat="1" applyFont="1" applyFill="1" applyBorder="1" applyAlignment="1" applyProtection="1">
      <alignment vertical="center"/>
      <protection locked="0" hidden="1"/>
    </xf>
    <xf numFmtId="4" fontId="19" fillId="0" borderId="5" xfId="1" applyNumberFormat="1" applyFont="1" applyFill="1" applyBorder="1" applyAlignment="1" applyProtection="1">
      <alignment vertical="center"/>
      <protection locked="0" hidden="1"/>
    </xf>
    <xf numFmtId="4" fontId="10" fillId="0" borderId="3" xfId="0" applyNumberFormat="1" applyFont="1" applyBorder="1" applyAlignment="1" applyProtection="1">
      <alignment vertical="center"/>
      <protection locked="0" hidden="1"/>
    </xf>
    <xf numFmtId="4" fontId="10" fillId="0" borderId="5" xfId="0" applyNumberFormat="1" applyFont="1" applyBorder="1" applyAlignment="1" applyProtection="1">
      <alignment vertical="center"/>
      <protection locked="0" hidden="1"/>
    </xf>
    <xf numFmtId="10" fontId="16" fillId="6" borderId="3" xfId="1" applyNumberFormat="1" applyFont="1" applyFill="1" applyBorder="1" applyAlignment="1" applyProtection="1">
      <alignment vertical="center"/>
      <protection hidden="1"/>
    </xf>
    <xf numFmtId="10" fontId="16" fillId="6" borderId="5" xfId="1" applyNumberFormat="1" applyFont="1" applyFill="1" applyBorder="1" applyAlignment="1" applyProtection="1">
      <alignment vertical="center"/>
      <protection hidden="1"/>
    </xf>
    <xf numFmtId="0" fontId="12" fillId="2" borderId="21" xfId="1" applyFont="1" applyFill="1" applyBorder="1" applyAlignment="1" applyProtection="1">
      <alignment horizontal="center" vertical="center"/>
      <protection hidden="1"/>
    </xf>
    <xf numFmtId="0" fontId="12" fillId="2" borderId="6" xfId="1" applyFont="1" applyFill="1" applyBorder="1" applyAlignment="1" applyProtection="1">
      <alignment horizontal="center" vertical="center"/>
      <protection hidden="1"/>
    </xf>
    <xf numFmtId="0" fontId="16" fillId="2" borderId="10" xfId="1" applyFont="1" applyFill="1" applyBorder="1" applyAlignment="1" applyProtection="1">
      <alignment horizontal="left" vertical="center" wrapText="1"/>
      <protection hidden="1"/>
    </xf>
    <xf numFmtId="0" fontId="16" fillId="2" borderId="11" xfId="1" applyFont="1" applyFill="1" applyBorder="1" applyAlignment="1" applyProtection="1">
      <alignment horizontal="left" vertical="center" wrapText="1"/>
      <protection hidden="1"/>
    </xf>
    <xf numFmtId="0" fontId="16" fillId="2" borderId="12" xfId="1" applyFont="1" applyFill="1" applyBorder="1" applyAlignment="1" applyProtection="1">
      <alignment horizontal="left" vertical="center" wrapText="1"/>
      <protection hidden="1"/>
    </xf>
    <xf numFmtId="0" fontId="16" fillId="2" borderId="8" xfId="1" applyFont="1" applyFill="1" applyBorder="1" applyAlignment="1" applyProtection="1">
      <alignment horizontal="left" vertical="center" wrapText="1"/>
      <protection hidden="1"/>
    </xf>
    <xf numFmtId="0" fontId="16" fillId="2" borderId="2" xfId="1" applyFont="1" applyFill="1" applyBorder="1" applyAlignment="1" applyProtection="1">
      <alignment horizontal="left" vertical="center" wrapText="1"/>
      <protection hidden="1"/>
    </xf>
    <xf numFmtId="0" fontId="16" fillId="2" borderId="9" xfId="1" applyFont="1" applyFill="1" applyBorder="1" applyAlignment="1" applyProtection="1">
      <alignment horizontal="left" vertical="center" wrapText="1"/>
      <protection hidden="1"/>
    </xf>
    <xf numFmtId="4" fontId="16" fillId="8" borderId="10" xfId="1" applyNumberFormat="1" applyFont="1" applyFill="1" applyBorder="1" applyAlignment="1" applyProtection="1">
      <alignment horizontal="left" vertical="center"/>
      <protection locked="0" hidden="1"/>
    </xf>
    <xf numFmtId="4" fontId="16" fillId="8" borderId="11" xfId="1" applyNumberFormat="1" applyFont="1" applyFill="1" applyBorder="1" applyAlignment="1" applyProtection="1">
      <alignment horizontal="left" vertical="center"/>
      <protection locked="0" hidden="1"/>
    </xf>
    <xf numFmtId="4" fontId="16" fillId="8" borderId="12" xfId="1" applyNumberFormat="1" applyFont="1" applyFill="1" applyBorder="1" applyAlignment="1" applyProtection="1">
      <alignment horizontal="left" vertical="center"/>
      <protection locked="0" hidden="1"/>
    </xf>
    <xf numFmtId="4" fontId="16" fillId="8" borderId="8" xfId="1" applyNumberFormat="1" applyFont="1" applyFill="1" applyBorder="1" applyAlignment="1" applyProtection="1">
      <alignment horizontal="left" vertical="center"/>
      <protection locked="0" hidden="1"/>
    </xf>
    <xf numFmtId="4" fontId="16" fillId="8" borderId="2" xfId="1" applyNumberFormat="1" applyFont="1" applyFill="1" applyBorder="1" applyAlignment="1" applyProtection="1">
      <alignment horizontal="left" vertical="center"/>
      <protection locked="0" hidden="1"/>
    </xf>
    <xf numFmtId="4" fontId="16" fillId="8" borderId="9" xfId="1" applyNumberFormat="1" applyFont="1" applyFill="1" applyBorder="1" applyAlignment="1" applyProtection="1">
      <alignment horizontal="left" vertical="center"/>
      <protection locked="0" hidden="1"/>
    </xf>
    <xf numFmtId="0" fontId="25" fillId="5" borderId="3" xfId="0" applyFont="1" applyFill="1" applyBorder="1" applyAlignment="1" applyProtection="1">
      <alignment horizontal="center" vertical="center"/>
      <protection hidden="1"/>
    </xf>
    <xf numFmtId="0" fontId="25" fillId="5" borderId="4" xfId="0" applyFont="1" applyFill="1" applyBorder="1" applyAlignment="1" applyProtection="1">
      <alignment horizontal="center" vertical="center"/>
      <protection hidden="1"/>
    </xf>
    <xf numFmtId="0" fontId="25" fillId="5" borderId="5" xfId="0" applyFont="1" applyFill="1" applyBorder="1" applyAlignment="1" applyProtection="1">
      <alignment horizontal="center" vertical="center"/>
      <protection hidden="1"/>
    </xf>
    <xf numFmtId="0" fontId="16" fillId="2" borderId="3" xfId="1" applyFont="1" applyFill="1" applyBorder="1" applyAlignment="1" applyProtection="1">
      <alignment vertical="center"/>
      <protection hidden="1"/>
    </xf>
    <xf numFmtId="0" fontId="16" fillId="2" borderId="4" xfId="1" applyFont="1" applyFill="1" applyBorder="1" applyAlignment="1" applyProtection="1">
      <alignment vertical="center"/>
      <protection hidden="1"/>
    </xf>
    <xf numFmtId="0" fontId="16" fillId="2" borderId="5" xfId="1" applyFont="1" applyFill="1" applyBorder="1" applyAlignment="1" applyProtection="1">
      <alignment vertical="center"/>
      <protection hidden="1"/>
    </xf>
    <xf numFmtId="0" fontId="12" fillId="2" borderId="3" xfId="1" applyFont="1" applyFill="1" applyBorder="1" applyAlignment="1" applyProtection="1">
      <alignment vertical="center"/>
      <protection hidden="1"/>
    </xf>
    <xf numFmtId="0" fontId="12" fillId="2" borderId="4" xfId="1" applyFont="1" applyFill="1" applyBorder="1" applyAlignment="1" applyProtection="1">
      <alignment vertical="center"/>
      <protection hidden="1"/>
    </xf>
    <xf numFmtId="0" fontId="12" fillId="2" borderId="5" xfId="1" applyFont="1" applyFill="1" applyBorder="1" applyAlignment="1" applyProtection="1">
      <alignment vertical="center"/>
      <protection hidden="1"/>
    </xf>
    <xf numFmtId="0" fontId="16" fillId="6" borderId="3" xfId="1" applyFont="1" applyFill="1" applyBorder="1" applyAlignment="1" applyProtection="1">
      <alignment horizontal="center" vertical="center"/>
      <protection hidden="1"/>
    </xf>
    <xf numFmtId="0" fontId="16" fillId="6" borderId="4" xfId="1" applyFont="1" applyFill="1" applyBorder="1" applyAlignment="1" applyProtection="1">
      <alignment horizontal="center" vertical="center"/>
      <protection hidden="1"/>
    </xf>
    <xf numFmtId="0" fontId="16" fillId="6" borderId="5" xfId="1" applyFont="1" applyFill="1" applyBorder="1" applyAlignment="1" applyProtection="1">
      <alignment horizontal="center" vertical="center"/>
      <protection hidden="1"/>
    </xf>
    <xf numFmtId="0" fontId="16" fillId="2" borderId="10" xfId="1" applyFont="1" applyFill="1" applyBorder="1" applyAlignment="1" applyProtection="1">
      <alignment horizontal="left" vertical="center"/>
      <protection hidden="1"/>
    </xf>
    <xf numFmtId="0" fontId="16" fillId="2" borderId="11" xfId="1" applyFont="1" applyFill="1" applyBorder="1" applyAlignment="1" applyProtection="1">
      <alignment horizontal="left" vertical="center"/>
      <protection hidden="1"/>
    </xf>
    <xf numFmtId="0" fontId="16" fillId="2" borderId="12" xfId="1" applyFont="1" applyFill="1" applyBorder="1" applyAlignment="1" applyProtection="1">
      <alignment horizontal="left" vertical="center"/>
      <protection hidden="1"/>
    </xf>
    <xf numFmtId="0" fontId="16" fillId="2" borderId="8" xfId="1" applyFont="1" applyFill="1" applyBorder="1" applyAlignment="1" applyProtection="1">
      <alignment horizontal="left" vertical="center"/>
      <protection hidden="1"/>
    </xf>
    <xf numFmtId="0" fontId="16" fillId="2" borderId="2" xfId="1" applyFont="1" applyFill="1" applyBorder="1" applyAlignment="1" applyProtection="1">
      <alignment horizontal="left" vertical="center"/>
      <protection hidden="1"/>
    </xf>
    <xf numFmtId="0" fontId="16" fillId="2" borderId="9" xfId="1" applyFont="1" applyFill="1" applyBorder="1" applyAlignment="1" applyProtection="1">
      <alignment horizontal="left" vertical="center"/>
      <protection hidden="1"/>
    </xf>
    <xf numFmtId="4" fontId="16" fillId="8" borderId="3" xfId="1" applyNumberFormat="1" applyFont="1" applyFill="1" applyBorder="1" applyAlignment="1" applyProtection="1">
      <alignment horizontal="left" vertical="center"/>
      <protection locked="0" hidden="1"/>
    </xf>
    <xf numFmtId="4" fontId="16" fillId="8" borderId="4" xfId="1" applyNumberFormat="1" applyFont="1" applyFill="1" applyBorder="1" applyAlignment="1" applyProtection="1">
      <alignment horizontal="left" vertical="center"/>
      <protection locked="0" hidden="1"/>
    </xf>
    <xf numFmtId="4" fontId="16" fillId="8" borderId="5" xfId="1" applyNumberFormat="1" applyFont="1" applyFill="1" applyBorder="1" applyAlignment="1" applyProtection="1">
      <alignment horizontal="left" vertical="center"/>
      <protection locked="0" hidden="1"/>
    </xf>
    <xf numFmtId="0" fontId="27" fillId="0" borderId="3" xfId="1" applyFont="1" applyFill="1" applyBorder="1" applyAlignment="1" applyProtection="1">
      <alignment horizontal="center" vertical="center"/>
      <protection hidden="1"/>
    </xf>
    <xf numFmtId="0" fontId="27" fillId="0" borderId="4" xfId="1" applyFont="1" applyFill="1" applyBorder="1" applyAlignment="1" applyProtection="1">
      <alignment horizontal="center" vertical="center"/>
      <protection hidden="1"/>
    </xf>
    <xf numFmtId="0" fontId="27" fillId="0" borderId="5" xfId="1" applyFont="1" applyFill="1" applyBorder="1" applyAlignment="1" applyProtection="1">
      <alignment horizontal="center" vertical="center"/>
      <protection hidden="1"/>
    </xf>
    <xf numFmtId="0" fontId="17" fillId="2" borderId="3" xfId="1" applyNumberFormat="1" applyFont="1" applyFill="1" applyBorder="1" applyAlignment="1" applyProtection="1">
      <alignment horizontal="center" vertical="center"/>
      <protection hidden="1"/>
    </xf>
    <xf numFmtId="0" fontId="17" fillId="2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5" xfId="1" applyNumberFormat="1" applyFont="1" applyFill="1" applyBorder="1" applyAlignment="1" applyProtection="1">
      <alignment horizontal="center" vertical="center"/>
      <protection hidden="1"/>
    </xf>
    <xf numFmtId="4" fontId="19" fillId="3" borderId="3" xfId="1" applyNumberFormat="1" applyFont="1" applyFill="1" applyBorder="1" applyAlignment="1" applyProtection="1">
      <alignment horizontal="center" vertical="center"/>
      <protection locked="0" hidden="1"/>
    </xf>
    <xf numFmtId="4" fontId="19" fillId="3" borderId="5" xfId="1" applyNumberFormat="1" applyFont="1" applyFill="1" applyBorder="1" applyAlignment="1" applyProtection="1">
      <alignment horizontal="center" vertical="center"/>
      <protection locked="0" hidden="1"/>
    </xf>
    <xf numFmtId="0" fontId="19" fillId="6" borderId="3" xfId="1" applyNumberFormat="1" applyFont="1" applyFill="1" applyBorder="1" applyAlignment="1" applyProtection="1">
      <alignment horizontal="center" vertical="center"/>
      <protection hidden="1"/>
    </xf>
    <xf numFmtId="0" fontId="19" fillId="6" borderId="4" xfId="1" applyNumberFormat="1" applyFont="1" applyFill="1" applyBorder="1" applyAlignment="1" applyProtection="1">
      <alignment horizontal="center" vertical="center"/>
      <protection hidden="1"/>
    </xf>
    <xf numFmtId="0" fontId="19" fillId="6" borderId="5" xfId="1" applyNumberFormat="1" applyFont="1" applyFill="1" applyBorder="1" applyAlignment="1" applyProtection="1">
      <alignment horizontal="center" vertical="center"/>
      <protection hidden="1"/>
    </xf>
    <xf numFmtId="49" fontId="16" fillId="0" borderId="3" xfId="1" applyNumberFormat="1" applyFont="1" applyFill="1" applyBorder="1" applyAlignment="1" applyProtection="1">
      <alignment horizontal="left" vertical="center"/>
      <protection locked="0" hidden="1"/>
    </xf>
    <xf numFmtId="49" fontId="16" fillId="0" borderId="4" xfId="1" applyNumberFormat="1" applyFont="1" applyFill="1" applyBorder="1" applyAlignment="1" applyProtection="1">
      <alignment horizontal="left" vertical="center"/>
      <protection locked="0" hidden="1"/>
    </xf>
    <xf numFmtId="49" fontId="16" fillId="0" borderId="5" xfId="1" applyNumberFormat="1" applyFont="1" applyFill="1" applyBorder="1" applyAlignment="1" applyProtection="1">
      <alignment horizontal="left" vertical="center"/>
      <protection locked="0" hidden="1"/>
    </xf>
    <xf numFmtId="0" fontId="16" fillId="2" borderId="3" xfId="1" applyFont="1" applyFill="1" applyBorder="1" applyAlignment="1" applyProtection="1">
      <alignment vertical="center" wrapText="1"/>
      <protection hidden="1"/>
    </xf>
    <xf numFmtId="0" fontId="16" fillId="2" borderId="4" xfId="1" applyFont="1" applyFill="1" applyBorder="1" applyAlignment="1" applyProtection="1">
      <alignment vertical="center" wrapText="1"/>
      <protection hidden="1"/>
    </xf>
    <xf numFmtId="0" fontId="16" fillId="2" borderId="5" xfId="1" applyFont="1" applyFill="1" applyBorder="1" applyAlignment="1" applyProtection="1">
      <alignment vertical="center" wrapText="1"/>
      <protection hidden="1"/>
    </xf>
    <xf numFmtId="0" fontId="16" fillId="2" borderId="4" xfId="1" applyFont="1" applyFill="1" applyBorder="1" applyAlignment="1" applyProtection="1">
      <alignment horizontal="left" vertical="center" wrapText="1"/>
      <protection hidden="1"/>
    </xf>
    <xf numFmtId="2" fontId="10" fillId="6" borderId="3" xfId="0" applyNumberFormat="1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33" fillId="5" borderId="7" xfId="0" applyFont="1" applyFill="1" applyBorder="1" applyAlignment="1" applyProtection="1">
      <alignment horizontal="center" vertical="center"/>
    </xf>
    <xf numFmtId="0" fontId="33" fillId="5" borderId="1" xfId="0" applyFont="1" applyFill="1" applyBorder="1" applyAlignment="1" applyProtection="1">
      <alignment horizontal="center" vertical="center"/>
    </xf>
    <xf numFmtId="0" fontId="33" fillId="5" borderId="19" xfId="0" applyFont="1" applyFill="1" applyBorder="1" applyAlignment="1" applyProtection="1">
      <alignment horizontal="center" vertical="center"/>
    </xf>
    <xf numFmtId="0" fontId="34" fillId="5" borderId="22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/>
    </xf>
    <xf numFmtId="0" fontId="33" fillId="5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1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2EADC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2EADC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2EADC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theme="1"/>
      </font>
      <fill>
        <patternFill>
          <bgColor rgb="FFF2EADC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bgColor rgb="FFD9D9D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theme="1"/>
      </font>
      <fill>
        <patternFill>
          <bgColor rgb="FFF2EADC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2EADC"/>
      <color rgb="FFD9D9D9"/>
      <color rgb="FF0000FF"/>
      <color rgb="FFF9F5EE"/>
      <color rgb="FFFAEADC"/>
      <color rgb="FFFFCC66"/>
      <color rgb="FFFBF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E105"/>
  <sheetViews>
    <sheetView showGridLines="0" tabSelected="1" view="pageLayout" topLeftCell="B73" zoomScaleNormal="100" zoomScaleSheetLayoutView="80" workbookViewId="0">
      <selection activeCell="L17" sqref="L17:P17"/>
    </sheetView>
  </sheetViews>
  <sheetFormatPr baseColWidth="10" defaultColWidth="3.42578125" defaultRowHeight="8.4499999999999993" customHeight="1"/>
  <cols>
    <col min="1" max="3" width="4.5703125" style="70" customWidth="1"/>
    <col min="4" max="4" width="5.140625" style="70" customWidth="1"/>
    <col min="5" max="6" width="4.5703125" style="70" customWidth="1"/>
    <col min="7" max="7" width="5.5703125" style="70" customWidth="1"/>
    <col min="8" max="8" width="4.85546875" style="70" customWidth="1"/>
    <col min="9" max="24" width="4.5703125" style="70" customWidth="1"/>
    <col min="25" max="25" width="3.42578125" style="70" customWidth="1"/>
    <col min="26" max="29" width="4.5703125" style="70" customWidth="1"/>
    <col min="30" max="30" width="5.5703125" style="71" customWidth="1"/>
    <col min="31" max="31" width="4.5703125" style="71" customWidth="1"/>
    <col min="32" max="33" width="10.7109375" style="71" customWidth="1"/>
    <col min="34" max="16384" width="3.42578125" style="70"/>
  </cols>
  <sheetData>
    <row r="1" spans="1:33" s="4" customFormat="1" ht="11.85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"/>
      <c r="AB1" s="1"/>
      <c r="AC1" s="1"/>
      <c r="AD1" s="2"/>
      <c r="AE1" s="2"/>
      <c r="AF1" s="132" t="s">
        <v>724</v>
      </c>
      <c r="AG1" s="3"/>
    </row>
    <row r="2" spans="1:33" s="4" customFormat="1" ht="11.8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"/>
      <c r="AB2" s="1"/>
      <c r="AC2" s="1"/>
      <c r="AD2" s="2"/>
      <c r="AE2" s="2"/>
      <c r="AF2" s="3"/>
      <c r="AG2" s="3"/>
    </row>
    <row r="3" spans="1:33" s="4" customFormat="1" ht="11.8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"/>
      <c r="AB3" s="1"/>
      <c r="AC3" s="1"/>
      <c r="AD3" s="2"/>
      <c r="AE3" s="2"/>
      <c r="AF3" s="3"/>
      <c r="AG3" s="3"/>
    </row>
    <row r="4" spans="1:33" s="4" customFormat="1" ht="11.85" customHeight="1">
      <c r="A4" s="161" t="s">
        <v>692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"/>
      <c r="AB4" s="1"/>
      <c r="AC4" s="1"/>
      <c r="AD4" s="2"/>
      <c r="AE4" s="2"/>
      <c r="AF4" s="5"/>
      <c r="AG4" s="5"/>
    </row>
    <row r="5" spans="1:33" s="4" customFormat="1" ht="11.8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6"/>
      <c r="AB5" s="6"/>
      <c r="AC5" s="6"/>
      <c r="AD5" s="7"/>
      <c r="AE5" s="7"/>
      <c r="AF5" s="7"/>
      <c r="AG5" s="7"/>
    </row>
    <row r="6" spans="1:33" s="4" customFormat="1" ht="11.8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6"/>
      <c r="AB6" s="6"/>
      <c r="AC6" s="6"/>
      <c r="AD6" s="7"/>
      <c r="AE6" s="7"/>
      <c r="AF6" s="7"/>
      <c r="AG6" s="7"/>
    </row>
    <row r="7" spans="1:33" s="51" customFormat="1" ht="6" customHeight="1">
      <c r="AD7" s="52"/>
      <c r="AE7" s="52"/>
      <c r="AF7" s="52"/>
      <c r="AG7" s="52"/>
    </row>
    <row r="8" spans="1:33" s="53" customFormat="1" ht="15" customHeight="1">
      <c r="A8" s="9"/>
      <c r="B8" s="163" t="s">
        <v>723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5"/>
      <c r="AG8" s="8"/>
    </row>
    <row r="9" spans="1:33" s="54" customFormat="1" ht="11.8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0"/>
      <c r="AC9" s="10"/>
      <c r="AD9" s="12"/>
      <c r="AE9" s="12"/>
      <c r="AF9" s="12"/>
      <c r="AG9" s="12"/>
    </row>
    <row r="10" spans="1:33" s="53" customFormat="1" ht="11.85" customHeight="1">
      <c r="A10" s="13"/>
      <c r="B10" s="169" t="s">
        <v>0</v>
      </c>
      <c r="C10" s="169"/>
      <c r="D10" s="169"/>
      <c r="E10" s="169"/>
      <c r="F10" s="169"/>
      <c r="G10" s="169"/>
      <c r="H10" s="177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172" t="s">
        <v>428</v>
      </c>
      <c r="AC10" s="173"/>
      <c r="AD10" s="171"/>
      <c r="AE10" s="171"/>
      <c r="AF10" s="171"/>
      <c r="AG10" s="8"/>
    </row>
    <row r="11" spans="1:33" s="54" customFormat="1" ht="11.85" customHeight="1">
      <c r="A11" s="13"/>
      <c r="B11" s="1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5"/>
      <c r="AE11" s="15"/>
      <c r="AF11" s="12"/>
      <c r="AG11" s="12"/>
    </row>
    <row r="12" spans="1:33" s="54" customFormat="1" ht="12" customHeight="1">
      <c r="A12" s="16"/>
      <c r="B12" s="162" t="s">
        <v>469</v>
      </c>
      <c r="C12" s="162"/>
      <c r="D12" s="174" t="s">
        <v>722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6"/>
      <c r="AB12" s="180" t="s">
        <v>468</v>
      </c>
      <c r="AC12" s="181"/>
      <c r="AD12" s="181"/>
      <c r="AE12" s="182"/>
      <c r="AF12" s="131">
        <v>23</v>
      </c>
      <c r="AG12" s="15"/>
    </row>
    <row r="13" spans="1:33" s="54" customFormat="1" ht="11.85" customHeight="1">
      <c r="A13" s="10"/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2"/>
      <c r="AE13" s="12"/>
      <c r="AF13" s="12"/>
      <c r="AG13" s="12"/>
    </row>
    <row r="14" spans="1:33" s="53" customFormat="1" ht="11.85" customHeight="1">
      <c r="A14" s="10"/>
      <c r="B14" s="166" t="s">
        <v>535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8"/>
    </row>
    <row r="15" spans="1:33" s="54" customFormat="1" ht="6.95" customHeight="1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5"/>
      <c r="AE15" s="15"/>
      <c r="AF15" s="12"/>
      <c r="AG15" s="12"/>
    </row>
    <row r="16" spans="1:33" s="53" customFormat="1" ht="12" customHeight="1">
      <c r="A16" s="38">
        <v>100</v>
      </c>
      <c r="B16" s="184" t="s">
        <v>526</v>
      </c>
      <c r="C16" s="184"/>
      <c r="D16" s="184"/>
      <c r="E16" s="184"/>
      <c r="F16" s="184"/>
      <c r="G16" s="184"/>
      <c r="H16" s="184"/>
      <c r="I16" s="184"/>
      <c r="K16" s="38">
        <v>120</v>
      </c>
      <c r="L16" s="184" t="s">
        <v>473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9"/>
      <c r="W16" s="38">
        <v>140</v>
      </c>
      <c r="X16" s="153" t="s">
        <v>474</v>
      </c>
      <c r="Y16" s="154"/>
      <c r="Z16" s="154"/>
      <c r="AA16" s="154"/>
      <c r="AB16" s="155"/>
      <c r="AC16" s="170"/>
      <c r="AD16" s="170"/>
      <c r="AE16" s="170"/>
      <c r="AF16" s="170"/>
      <c r="AG16" s="170"/>
    </row>
    <row r="17" spans="1:57" s="53" customFormat="1" ht="11.85" customHeight="1">
      <c r="A17" s="20">
        <v>101</v>
      </c>
      <c r="B17" s="210"/>
      <c r="C17" s="211"/>
      <c r="D17" s="211"/>
      <c r="E17" s="211"/>
      <c r="F17" s="211"/>
      <c r="G17" s="211"/>
      <c r="H17" s="211"/>
      <c r="I17" s="212"/>
      <c r="K17" s="38">
        <v>121</v>
      </c>
      <c r="L17" s="195" t="s">
        <v>3</v>
      </c>
      <c r="M17" s="195"/>
      <c r="N17" s="195"/>
      <c r="O17" s="195"/>
      <c r="P17" s="195"/>
      <c r="Q17" s="170"/>
      <c r="R17" s="170"/>
      <c r="S17" s="170"/>
      <c r="T17" s="170"/>
      <c r="U17" s="170"/>
      <c r="V17" s="19"/>
      <c r="W17" s="38">
        <v>141</v>
      </c>
      <c r="X17" s="159" t="s">
        <v>4</v>
      </c>
      <c r="Y17" s="159"/>
      <c r="Z17" s="159"/>
      <c r="AA17" s="159"/>
      <c r="AB17" s="159"/>
      <c r="AC17" s="213"/>
      <c r="AD17" s="213"/>
      <c r="AE17" s="213"/>
      <c r="AF17" s="213"/>
      <c r="AG17" s="213"/>
    </row>
    <row r="18" spans="1:57" s="53" customFormat="1" ht="11.85" customHeight="1">
      <c r="A18" s="37"/>
      <c r="B18" s="188"/>
      <c r="C18" s="188"/>
      <c r="D18" s="188"/>
      <c r="E18" s="188"/>
      <c r="F18" s="188"/>
      <c r="G18" s="188"/>
      <c r="H18" s="188"/>
      <c r="I18" s="55"/>
      <c r="K18" s="38">
        <v>122</v>
      </c>
      <c r="L18" s="195" t="s">
        <v>5</v>
      </c>
      <c r="M18" s="195"/>
      <c r="N18" s="195"/>
      <c r="O18" s="195"/>
      <c r="P18" s="195"/>
      <c r="Q18" s="170"/>
      <c r="R18" s="170"/>
      <c r="S18" s="170"/>
      <c r="T18" s="170"/>
      <c r="U18" s="170"/>
      <c r="V18" s="19"/>
      <c r="W18" s="38">
        <v>142</v>
      </c>
      <c r="X18" s="159" t="s">
        <v>6</v>
      </c>
      <c r="Y18" s="159"/>
      <c r="Z18" s="159"/>
      <c r="AA18" s="159"/>
      <c r="AB18" s="159"/>
      <c r="AC18" s="183" t="str">
        <f>IFERROR((VLOOKUP($AC$17,Datos!$C$4:$H$174,4,0)),"")</f>
        <v/>
      </c>
      <c r="AD18" s="183"/>
      <c r="AE18" s="183"/>
      <c r="AF18" s="183"/>
      <c r="AG18" s="183"/>
    </row>
    <row r="19" spans="1:57" s="53" customFormat="1" ht="11.85" customHeight="1">
      <c r="K19" s="38">
        <v>123</v>
      </c>
      <c r="L19" s="195" t="s">
        <v>52</v>
      </c>
      <c r="M19" s="195"/>
      <c r="N19" s="195"/>
      <c r="O19" s="195"/>
      <c r="P19" s="195"/>
      <c r="Q19" s="214"/>
      <c r="R19" s="215"/>
      <c r="S19" s="215"/>
      <c r="T19" s="215"/>
      <c r="U19" s="216"/>
      <c r="V19" s="19"/>
      <c r="W19" s="38">
        <v>143</v>
      </c>
      <c r="X19" s="159" t="s">
        <v>548</v>
      </c>
      <c r="Y19" s="159"/>
      <c r="Z19" s="159"/>
      <c r="AA19" s="159"/>
      <c r="AB19" s="159"/>
      <c r="AC19" s="183" t="str">
        <f>IFERROR((VLOOKUP($AC$17,Datos!$C$4:$H$174,2,0)),"")</f>
        <v/>
      </c>
      <c r="AD19" s="183"/>
      <c r="AE19" s="183"/>
      <c r="AF19" s="183"/>
      <c r="AG19" s="183"/>
    </row>
    <row r="20" spans="1:57" s="53" customFormat="1" ht="11.85" hidden="1" customHeight="1">
      <c r="K20" s="38"/>
      <c r="L20" s="44"/>
      <c r="M20" s="44"/>
      <c r="N20" s="44"/>
      <c r="O20" s="44"/>
      <c r="P20" s="44"/>
      <c r="Q20" s="203" t="e">
        <f>VLOOKUP($Q$19,Datos!$A$200:$B$256,1,0)</f>
        <v>#N/A</v>
      </c>
      <c r="R20" s="203"/>
      <c r="S20" s="203"/>
      <c r="T20" s="203"/>
      <c r="U20" s="203"/>
      <c r="V20" s="19"/>
      <c r="W20" s="38">
        <v>144</v>
      </c>
      <c r="X20" s="159" t="s">
        <v>419</v>
      </c>
      <c r="Y20" s="159"/>
      <c r="Z20" s="159"/>
      <c r="AA20" s="159"/>
      <c r="AB20" s="159"/>
      <c r="AC20" s="183" t="str">
        <f>IF($AC$17="","",(VLOOKUP($AC$17,Datos!$C$5:$G$141,4,0)))</f>
        <v/>
      </c>
      <c r="AD20" s="183"/>
      <c r="AE20" s="183"/>
      <c r="AF20" s="183"/>
      <c r="AG20" s="183"/>
    </row>
    <row r="21" spans="1:57" s="53" customFormat="1" ht="11.85" customHeight="1">
      <c r="A21" s="38">
        <v>110</v>
      </c>
      <c r="B21" s="153" t="s">
        <v>1</v>
      </c>
      <c r="C21" s="154"/>
      <c r="D21" s="154"/>
      <c r="E21" s="154"/>
      <c r="F21" s="154"/>
      <c r="G21" s="154"/>
      <c r="H21" s="154"/>
      <c r="I21" s="155"/>
      <c r="K21" s="38">
        <v>124</v>
      </c>
      <c r="L21" s="195" t="s">
        <v>8</v>
      </c>
      <c r="M21" s="195"/>
      <c r="N21" s="195"/>
      <c r="O21" s="195"/>
      <c r="P21" s="195"/>
      <c r="Q21" s="217"/>
      <c r="R21" s="217"/>
      <c r="S21" s="217"/>
      <c r="T21" s="217"/>
      <c r="U21" s="217"/>
      <c r="V21" s="19"/>
      <c r="W21" s="38">
        <v>145</v>
      </c>
      <c r="X21" s="159" t="s">
        <v>420</v>
      </c>
      <c r="Y21" s="159"/>
      <c r="Z21" s="159"/>
      <c r="AA21" s="159"/>
      <c r="AB21" s="159"/>
      <c r="AC21" s="183" t="str">
        <f>IFERROR((VLOOKUP($AC$17,Datos!$C$4:$H$174,6,0)),"")</f>
        <v/>
      </c>
      <c r="AD21" s="183"/>
      <c r="AE21" s="183"/>
      <c r="AF21" s="183"/>
      <c r="AG21" s="183"/>
    </row>
    <row r="22" spans="1:57" s="53" customFormat="1" ht="11.85" customHeight="1">
      <c r="A22" s="20">
        <v>111</v>
      </c>
      <c r="B22" s="210"/>
      <c r="C22" s="211"/>
      <c r="D22" s="211"/>
      <c r="E22" s="211"/>
      <c r="F22" s="211"/>
      <c r="G22" s="211"/>
      <c r="H22" s="211"/>
      <c r="I22" s="212"/>
      <c r="J22" s="56"/>
      <c r="K22" s="73">
        <v>125</v>
      </c>
      <c r="L22" s="195" t="s">
        <v>10</v>
      </c>
      <c r="M22" s="195"/>
      <c r="N22" s="195"/>
      <c r="O22" s="195"/>
      <c r="P22" s="195"/>
      <c r="Q22" s="170"/>
      <c r="R22" s="170"/>
      <c r="S22" s="170"/>
      <c r="T22" s="170"/>
      <c r="U22" s="170"/>
      <c r="V22" s="19"/>
      <c r="W22" s="38">
        <v>146</v>
      </c>
      <c r="X22" s="159" t="s">
        <v>631</v>
      </c>
      <c r="Y22" s="159"/>
      <c r="Z22" s="159"/>
      <c r="AA22" s="159"/>
      <c r="AB22" s="159"/>
      <c r="AC22" s="183" t="str">
        <f>IFERROR((VLOOKUP($AC$17,Datos!$C$5:$I$174,7,0)),"")</f>
        <v/>
      </c>
      <c r="AD22" s="183"/>
      <c r="AE22" s="183"/>
      <c r="AF22" s="183"/>
      <c r="AG22" s="183"/>
    </row>
    <row r="23" spans="1:57" s="53" customFormat="1" ht="11.85" customHeight="1">
      <c r="J23" s="56"/>
      <c r="K23" s="73">
        <v>126</v>
      </c>
      <c r="L23" s="192" t="s">
        <v>198</v>
      </c>
      <c r="M23" s="193"/>
      <c r="N23" s="193"/>
      <c r="O23" s="193"/>
      <c r="P23" s="194"/>
      <c r="Q23" s="185"/>
      <c r="R23" s="186"/>
      <c r="S23" s="186"/>
      <c r="T23" s="186"/>
      <c r="U23" s="187"/>
      <c r="V23" s="19"/>
      <c r="W23" s="38">
        <v>147</v>
      </c>
      <c r="X23" s="159" t="s">
        <v>9</v>
      </c>
      <c r="Y23" s="159"/>
      <c r="Z23" s="159"/>
      <c r="AA23" s="159"/>
      <c r="AB23" s="159"/>
      <c r="AC23" s="170"/>
      <c r="AD23" s="170"/>
      <c r="AE23" s="170"/>
      <c r="AF23" s="170"/>
      <c r="AG23" s="170"/>
    </row>
    <row r="24" spans="1:57" s="53" customFormat="1" ht="11.85" customHeight="1">
      <c r="J24" s="56"/>
      <c r="W24" s="38">
        <v>147</v>
      </c>
      <c r="X24" s="195" t="s">
        <v>640</v>
      </c>
      <c r="Y24" s="195"/>
      <c r="Z24" s="195"/>
      <c r="AA24" s="195"/>
      <c r="AB24" s="195"/>
      <c r="AC24" s="206"/>
      <c r="AD24" s="207"/>
      <c r="AE24" s="207"/>
      <c r="AF24" s="207"/>
      <c r="AG24" s="208"/>
    </row>
    <row r="25" spans="1:57" s="53" customFormat="1" ht="11.85" customHeight="1">
      <c r="J25" s="56"/>
      <c r="W25" s="38">
        <v>148</v>
      </c>
      <c r="X25" s="192" t="s">
        <v>703</v>
      </c>
      <c r="Y25" s="193"/>
      <c r="Z25" s="193"/>
      <c r="AA25" s="193"/>
      <c r="AB25" s="194"/>
      <c r="AC25" s="206"/>
      <c r="AD25" s="207"/>
      <c r="AE25" s="207"/>
      <c r="AF25" s="207"/>
      <c r="AG25" s="208"/>
    </row>
    <row r="26" spans="1:57" s="53" customFormat="1" ht="11.85" customHeight="1">
      <c r="A26" s="48"/>
      <c r="B26" s="48"/>
      <c r="C26" s="48"/>
      <c r="D26" s="48"/>
      <c r="E26" s="48"/>
      <c r="F26" s="48"/>
      <c r="G26" s="48"/>
      <c r="H26" s="48"/>
      <c r="I26" s="48"/>
      <c r="J26" s="56"/>
      <c r="W26" s="73">
        <v>149</v>
      </c>
      <c r="X26" s="192" t="s">
        <v>704</v>
      </c>
      <c r="Y26" s="193"/>
      <c r="Z26" s="193"/>
      <c r="AA26" s="193"/>
      <c r="AB26" s="194"/>
      <c r="AC26" s="206"/>
      <c r="AD26" s="207"/>
      <c r="AE26" s="207"/>
      <c r="AF26" s="207"/>
      <c r="AG26" s="208"/>
    </row>
    <row r="27" spans="1:57" s="53" customFormat="1" ht="11.85" customHeight="1">
      <c r="A27" s="48"/>
      <c r="B27" s="48"/>
      <c r="C27" s="48"/>
      <c r="D27" s="48"/>
      <c r="E27" s="48"/>
      <c r="F27" s="48"/>
      <c r="G27" s="48"/>
      <c r="H27" s="48"/>
      <c r="I27" s="48"/>
      <c r="J27" s="56"/>
    </row>
    <row r="28" spans="1:57" s="54" customFormat="1" ht="12" customHeight="1">
      <c r="B28" s="166" t="s">
        <v>464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  <c r="AG28" s="12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</row>
    <row r="29" spans="1:57" s="54" customFormat="1" ht="11.85" customHeight="1">
      <c r="A29" s="21"/>
      <c r="B29" s="21"/>
    </row>
    <row r="30" spans="1:57" s="53" customFormat="1" ht="11.85" customHeight="1">
      <c r="A30" s="21"/>
      <c r="B30" s="38">
        <v>200</v>
      </c>
      <c r="C30" s="153" t="s">
        <v>527</v>
      </c>
      <c r="D30" s="154"/>
      <c r="E30" s="154"/>
      <c r="F30" s="154"/>
      <c r="G30" s="154"/>
      <c r="H30" s="154"/>
      <c r="I30" s="154"/>
      <c r="J30" s="154"/>
      <c r="K30" s="155"/>
      <c r="L30" s="153" t="s">
        <v>528</v>
      </c>
      <c r="M30" s="154"/>
      <c r="N30" s="155"/>
      <c r="Q30" s="184">
        <v>210</v>
      </c>
      <c r="R30" s="184" t="s">
        <v>549</v>
      </c>
      <c r="S30" s="184"/>
      <c r="T30" s="184"/>
      <c r="U30" s="184"/>
      <c r="V30" s="184"/>
      <c r="W30" s="184"/>
      <c r="X30" s="184"/>
      <c r="Y30" s="184"/>
      <c r="Z30" s="184"/>
      <c r="AA30" s="204" t="s">
        <v>552</v>
      </c>
      <c r="AB30" s="204"/>
      <c r="AC30" s="204"/>
      <c r="AD30" s="204" t="s">
        <v>690</v>
      </c>
      <c r="AE30" s="204"/>
      <c r="AF30" s="204"/>
    </row>
    <row r="31" spans="1:57" s="53" customFormat="1" ht="11.85" customHeight="1">
      <c r="A31" s="21"/>
      <c r="B31" s="38">
        <v>201</v>
      </c>
      <c r="C31" s="195" t="s">
        <v>188</v>
      </c>
      <c r="D31" s="195"/>
      <c r="E31" s="195"/>
      <c r="F31" s="195"/>
      <c r="G31" s="195"/>
      <c r="H31" s="195"/>
      <c r="I31" s="195"/>
      <c r="J31" s="195"/>
      <c r="K31" s="195"/>
      <c r="L31" s="206"/>
      <c r="M31" s="207"/>
      <c r="N31" s="208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04"/>
      <c r="AB31" s="204"/>
      <c r="AC31" s="204"/>
      <c r="AD31" s="204"/>
      <c r="AE31" s="204"/>
      <c r="AF31" s="204"/>
    </row>
    <row r="32" spans="1:57" s="53" customFormat="1" ht="11.85" customHeight="1">
      <c r="A32" s="21"/>
      <c r="B32" s="38">
        <v>202</v>
      </c>
      <c r="C32" s="195" t="s">
        <v>189</v>
      </c>
      <c r="D32" s="195"/>
      <c r="E32" s="195"/>
      <c r="F32" s="195"/>
      <c r="G32" s="195"/>
      <c r="H32" s="195"/>
      <c r="I32" s="195"/>
      <c r="J32" s="195"/>
      <c r="K32" s="195"/>
      <c r="L32" s="206"/>
      <c r="M32" s="207"/>
      <c r="N32" s="208"/>
      <c r="Q32" s="72">
        <v>211</v>
      </c>
      <c r="R32" s="195" t="s">
        <v>550</v>
      </c>
      <c r="S32" s="195"/>
      <c r="T32" s="195"/>
      <c r="U32" s="195"/>
      <c r="V32" s="195"/>
      <c r="W32" s="195"/>
      <c r="X32" s="195"/>
      <c r="Y32" s="195"/>
      <c r="Z32" s="195"/>
      <c r="AA32" s="209"/>
      <c r="AB32" s="209"/>
      <c r="AC32" s="209"/>
      <c r="AD32" s="205" t="str">
        <f>IF(AA32="","",IF(AA32&lt;=3,6,(AA32*2)))</f>
        <v/>
      </c>
      <c r="AE32" s="205"/>
      <c r="AF32" s="205"/>
    </row>
    <row r="33" spans="1:39" s="54" customFormat="1" ht="11.85" customHeight="1">
      <c r="A33" s="21"/>
      <c r="B33" s="38">
        <v>203</v>
      </c>
      <c r="C33" s="195" t="s">
        <v>547</v>
      </c>
      <c r="D33" s="195"/>
      <c r="E33" s="195"/>
      <c r="F33" s="195"/>
      <c r="G33" s="195"/>
      <c r="H33" s="195"/>
      <c r="I33" s="195"/>
      <c r="J33" s="195"/>
      <c r="K33" s="195"/>
      <c r="L33" s="206"/>
      <c r="M33" s="207"/>
      <c r="N33" s="208"/>
      <c r="Q33" s="72">
        <v>212</v>
      </c>
      <c r="R33" s="195" t="s">
        <v>551</v>
      </c>
      <c r="S33" s="195"/>
      <c r="T33" s="195"/>
      <c r="U33" s="195"/>
      <c r="V33" s="195"/>
      <c r="W33" s="195"/>
      <c r="X33" s="195"/>
      <c r="Y33" s="195"/>
      <c r="Z33" s="195"/>
      <c r="AA33" s="203"/>
      <c r="AB33" s="203"/>
      <c r="AC33" s="203"/>
      <c r="AD33" s="205" t="str">
        <f>IF(AA33="","",(AA33*6))</f>
        <v/>
      </c>
      <c r="AE33" s="205"/>
      <c r="AF33" s="205"/>
    </row>
    <row r="34" spans="1:39" s="54" customFormat="1" ht="10.5" customHeight="1">
      <c r="A34" s="21"/>
      <c r="B34" s="38">
        <v>204</v>
      </c>
      <c r="C34" s="189" t="s">
        <v>430</v>
      </c>
      <c r="D34" s="190"/>
      <c r="E34" s="190"/>
      <c r="F34" s="190"/>
      <c r="G34" s="190"/>
      <c r="H34" s="190"/>
      <c r="I34" s="190"/>
      <c r="J34" s="190"/>
      <c r="K34" s="191"/>
      <c r="L34" s="153" t="s">
        <v>429</v>
      </c>
      <c r="M34" s="154"/>
      <c r="N34" s="155"/>
    </row>
    <row r="35" spans="1:39" s="54" customFormat="1" ht="10.5" hidden="1" customHeight="1">
      <c r="A35" s="21"/>
      <c r="B35" s="72"/>
      <c r="C35" s="192" t="s">
        <v>691</v>
      </c>
      <c r="D35" s="193"/>
      <c r="E35" s="193"/>
      <c r="F35" s="193"/>
      <c r="G35" s="193"/>
      <c r="H35" s="193"/>
      <c r="I35" s="193"/>
      <c r="J35" s="193"/>
      <c r="K35" s="194"/>
      <c r="L35" s="265">
        <f>IF($B$17="Ecoeficiencia-BRT",($AC$19/2),IF($B$17="Ecoeficiencia-Metro",$AC$19,2))</f>
        <v>2</v>
      </c>
      <c r="M35" s="266"/>
      <c r="N35" s="267"/>
    </row>
    <row r="36" spans="1:39" s="53" customFormat="1" ht="11.85" customHeight="1">
      <c r="A36" s="21"/>
      <c r="B36" s="38">
        <v>205</v>
      </c>
      <c r="C36" s="192" t="s">
        <v>553</v>
      </c>
      <c r="D36" s="193"/>
      <c r="E36" s="193"/>
      <c r="F36" s="193"/>
      <c r="G36" s="193"/>
      <c r="H36" s="193"/>
      <c r="I36" s="193"/>
      <c r="J36" s="193"/>
      <c r="K36" s="194"/>
      <c r="L36" s="198"/>
      <c r="M36" s="199"/>
      <c r="N36" s="200"/>
    </row>
    <row r="37" spans="1:39" s="53" customFormat="1" ht="11.85" customHeight="1">
      <c r="A37" s="21"/>
      <c r="B37" s="38">
        <v>206</v>
      </c>
      <c r="C37" s="192" t="s">
        <v>630</v>
      </c>
      <c r="D37" s="193"/>
      <c r="E37" s="193"/>
      <c r="F37" s="193"/>
      <c r="G37" s="193"/>
      <c r="H37" s="193"/>
      <c r="I37" s="193"/>
      <c r="J37" s="193"/>
      <c r="K37" s="194"/>
      <c r="L37" s="273" t="str">
        <f>IFERROR((L36+AC19),"")</f>
        <v/>
      </c>
      <c r="M37" s="274"/>
      <c r="N37" s="275"/>
      <c r="Q37" s="48"/>
      <c r="R37" s="49"/>
      <c r="S37" s="49"/>
      <c r="T37" s="49"/>
      <c r="U37" s="49"/>
      <c r="V37" s="49"/>
      <c r="W37" s="49"/>
      <c r="X37" s="49"/>
      <c r="Y37" s="49"/>
      <c r="Z37" s="49"/>
      <c r="AA37" s="50"/>
      <c r="AB37" s="50"/>
      <c r="AC37" s="50"/>
      <c r="AD37" s="56"/>
    </row>
    <row r="38" spans="1:39" s="53" customFormat="1" ht="11.85" customHeight="1">
      <c r="A38" s="21"/>
      <c r="AG38" s="21"/>
    </row>
    <row r="39" spans="1:39" s="53" customFormat="1" ht="11.85" customHeight="1">
      <c r="A39" s="21"/>
      <c r="B39" s="166" t="s">
        <v>471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8"/>
      <c r="AG39" s="21"/>
    </row>
    <row r="40" spans="1:39" s="54" customFormat="1" ht="11.85" customHeight="1">
      <c r="A40" s="21"/>
      <c r="AG40" s="21"/>
    </row>
    <row r="41" spans="1:39" s="54" customFormat="1" ht="11.85" customHeight="1">
      <c r="A41" s="21"/>
      <c r="B41" s="38">
        <v>300</v>
      </c>
      <c r="C41" s="153" t="s">
        <v>518</v>
      </c>
      <c r="D41" s="154"/>
      <c r="E41" s="154"/>
      <c r="F41" s="154"/>
      <c r="G41" s="154"/>
      <c r="H41" s="155"/>
      <c r="I41" s="153" t="s">
        <v>197</v>
      </c>
      <c r="J41" s="155"/>
      <c r="K41" s="153" t="s">
        <v>554</v>
      </c>
      <c r="L41" s="155"/>
      <c r="M41" s="153" t="s">
        <v>555</v>
      </c>
      <c r="N41" s="155"/>
      <c r="O41" s="184" t="s">
        <v>472</v>
      </c>
      <c r="P41" s="184"/>
      <c r="Q41" s="184"/>
      <c r="R41" s="21"/>
    </row>
    <row r="42" spans="1:39" s="54" customFormat="1" ht="11.85" customHeight="1">
      <c r="A42" s="21"/>
      <c r="B42" s="38">
        <v>301</v>
      </c>
      <c r="C42" s="192" t="s">
        <v>13</v>
      </c>
      <c r="D42" s="193"/>
      <c r="E42" s="193"/>
      <c r="F42" s="193"/>
      <c r="G42" s="193"/>
      <c r="H42" s="194"/>
      <c r="I42" s="218"/>
      <c r="J42" s="219"/>
      <c r="K42" s="224"/>
      <c r="L42" s="225"/>
      <c r="M42" s="224"/>
      <c r="N42" s="225"/>
      <c r="O42" s="196">
        <f>SUM(I42:N42)</f>
        <v>0</v>
      </c>
      <c r="P42" s="196"/>
      <c r="Q42" s="196"/>
      <c r="R42" s="21"/>
    </row>
    <row r="43" spans="1:39" s="54" customFormat="1" ht="11.85" customHeight="1">
      <c r="A43" s="21"/>
      <c r="B43" s="38">
        <v>302</v>
      </c>
      <c r="C43" s="195" t="s">
        <v>520</v>
      </c>
      <c r="D43" s="195"/>
      <c r="E43" s="195"/>
      <c r="F43" s="195"/>
      <c r="G43" s="192" t="s">
        <v>195</v>
      </c>
      <c r="H43" s="194"/>
      <c r="I43" s="220"/>
      <c r="J43" s="221"/>
      <c r="K43" s="226"/>
      <c r="L43" s="227"/>
      <c r="M43" s="226"/>
      <c r="N43" s="227"/>
      <c r="O43" s="196">
        <f t="shared" ref="O43:O46" si="0">SUM(I43:N43)</f>
        <v>0</v>
      </c>
      <c r="P43" s="196"/>
      <c r="Q43" s="196"/>
      <c r="R43" s="21"/>
    </row>
    <row r="44" spans="1:39" s="54" customFormat="1" ht="11.85" customHeight="1">
      <c r="A44" s="21"/>
      <c r="B44" s="38">
        <v>303</v>
      </c>
      <c r="C44" s="195"/>
      <c r="D44" s="195"/>
      <c r="E44" s="195"/>
      <c r="F44" s="195"/>
      <c r="G44" s="192" t="s">
        <v>196</v>
      </c>
      <c r="H44" s="194"/>
      <c r="I44" s="220"/>
      <c r="J44" s="221"/>
      <c r="K44" s="226"/>
      <c r="L44" s="227"/>
      <c r="M44" s="226"/>
      <c r="N44" s="227"/>
      <c r="O44" s="196">
        <f t="shared" si="0"/>
        <v>0</v>
      </c>
      <c r="P44" s="196"/>
      <c r="Q44" s="196"/>
      <c r="R44" s="21"/>
    </row>
    <row r="45" spans="1:39" s="54" customFormat="1" ht="24" customHeight="1">
      <c r="A45" s="21"/>
      <c r="B45" s="38">
        <v>304</v>
      </c>
      <c r="C45" s="247" t="s">
        <v>14</v>
      </c>
      <c r="D45" s="248"/>
      <c r="E45" s="248"/>
      <c r="F45" s="248"/>
      <c r="G45" s="248"/>
      <c r="H45" s="249"/>
      <c r="I45" s="218"/>
      <c r="J45" s="219"/>
      <c r="K45" s="224"/>
      <c r="L45" s="225"/>
      <c r="M45" s="224"/>
      <c r="N45" s="225"/>
      <c r="O45" s="196">
        <f t="shared" si="0"/>
        <v>0</v>
      </c>
      <c r="P45" s="196"/>
      <c r="Q45" s="196"/>
      <c r="R45" s="21"/>
    </row>
    <row r="46" spans="1:39" s="54" customFormat="1" ht="11.85" customHeight="1">
      <c r="A46" s="22"/>
      <c r="B46" s="38">
        <v>305</v>
      </c>
      <c r="C46" s="247" t="s">
        <v>15</v>
      </c>
      <c r="D46" s="248"/>
      <c r="E46" s="248"/>
      <c r="F46" s="248"/>
      <c r="G46" s="248"/>
      <c r="H46" s="249"/>
      <c r="I46" s="218"/>
      <c r="J46" s="219"/>
      <c r="K46" s="224"/>
      <c r="L46" s="225"/>
      <c r="M46" s="224"/>
      <c r="N46" s="225"/>
      <c r="O46" s="196">
        <f t="shared" si="0"/>
        <v>0</v>
      </c>
      <c r="P46" s="196"/>
      <c r="Q46" s="196"/>
      <c r="R46" s="22"/>
    </row>
    <row r="47" spans="1:39" s="54" customFormat="1" ht="11.85" customHeight="1">
      <c r="A47" s="22"/>
      <c r="B47" s="38">
        <v>306</v>
      </c>
      <c r="C47" s="247" t="s">
        <v>16</v>
      </c>
      <c r="D47" s="248"/>
      <c r="E47" s="248"/>
      <c r="F47" s="248"/>
      <c r="G47" s="248"/>
      <c r="H47" s="249"/>
      <c r="I47" s="222" t="str">
        <f>IFERROR(I45/$L$32,"")</f>
        <v/>
      </c>
      <c r="J47" s="223"/>
      <c r="K47" s="228" t="str">
        <f>IFERROR(K45/$L$32,"")</f>
        <v/>
      </c>
      <c r="L47" s="229"/>
      <c r="M47" s="228" t="str">
        <f>IFERROR(M45/$L$32,"")</f>
        <v/>
      </c>
      <c r="N47" s="229"/>
      <c r="O47" s="197">
        <f>SUM(I47:N47)</f>
        <v>0</v>
      </c>
      <c r="P47" s="197"/>
      <c r="Q47" s="197"/>
      <c r="R47" s="22"/>
      <c r="AG47" s="57"/>
      <c r="AH47" s="57"/>
      <c r="AI47" s="57"/>
      <c r="AJ47" s="57"/>
      <c r="AK47" s="57"/>
      <c r="AL47" s="57"/>
      <c r="AM47" s="57"/>
    </row>
    <row r="48" spans="1:39" s="53" customFormat="1" ht="12" customHeight="1">
      <c r="A48" s="22"/>
      <c r="B48" s="38">
        <v>307</v>
      </c>
      <c r="C48" s="247" t="s">
        <v>17</v>
      </c>
      <c r="D48" s="248"/>
      <c r="E48" s="248"/>
      <c r="F48" s="248"/>
      <c r="G48" s="248"/>
      <c r="H48" s="249"/>
      <c r="I48" s="222" t="str">
        <f>IFERROR(I46/$L$32,"")</f>
        <v/>
      </c>
      <c r="J48" s="223"/>
      <c r="K48" s="228" t="str">
        <f>IFERROR(K46/$L$32,"")</f>
        <v/>
      </c>
      <c r="L48" s="229"/>
      <c r="M48" s="228" t="str">
        <f>IFERROR(M46/$L$32,"")</f>
        <v/>
      </c>
      <c r="N48" s="229"/>
      <c r="O48" s="197">
        <f>SUM(I48:N48)</f>
        <v>0</v>
      </c>
      <c r="P48" s="197"/>
      <c r="Q48" s="197"/>
      <c r="R48" s="22"/>
      <c r="AG48" s="57"/>
      <c r="AH48" s="57"/>
      <c r="AI48" s="57"/>
      <c r="AJ48" s="57"/>
      <c r="AK48" s="57"/>
      <c r="AL48" s="57"/>
      <c r="AM48" s="57"/>
    </row>
    <row r="49" spans="1:44" s="54" customFormat="1" ht="12" customHeight="1">
      <c r="A49" s="10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</row>
    <row r="50" spans="1:44" s="23" customFormat="1" ht="12" customHeight="1">
      <c r="A50" s="11"/>
      <c r="B50" s="38">
        <v>310</v>
      </c>
      <c r="C50" s="250" t="s">
        <v>517</v>
      </c>
      <c r="D50" s="251"/>
      <c r="E50" s="251"/>
      <c r="F50" s="251"/>
      <c r="G50" s="251"/>
      <c r="H50" s="252"/>
      <c r="I50" s="153" t="s">
        <v>197</v>
      </c>
      <c r="J50" s="155"/>
      <c r="K50" s="153" t="s">
        <v>554</v>
      </c>
      <c r="L50" s="155"/>
      <c r="M50" s="153" t="s">
        <v>555</v>
      </c>
      <c r="N50" s="155"/>
      <c r="O50" s="184" t="s">
        <v>472</v>
      </c>
      <c r="P50" s="184"/>
      <c r="Q50" s="184"/>
      <c r="R50" s="15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4" s="53" customFormat="1" ht="12" customHeight="1">
      <c r="B51" s="38">
        <v>311</v>
      </c>
      <c r="C51" s="247" t="s">
        <v>190</v>
      </c>
      <c r="D51" s="248"/>
      <c r="E51" s="248"/>
      <c r="F51" s="248"/>
      <c r="G51" s="248"/>
      <c r="H51" s="249"/>
      <c r="I51" s="271"/>
      <c r="J51" s="272"/>
      <c r="K51" s="201"/>
      <c r="L51" s="202"/>
      <c r="M51" s="201"/>
      <c r="N51" s="202"/>
      <c r="O51" s="196">
        <f>SUM(I51:N51)</f>
        <v>0</v>
      </c>
      <c r="P51" s="196"/>
      <c r="Q51" s="196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</row>
    <row r="52" spans="1:44" s="53" customFormat="1" ht="12" customHeight="1">
      <c r="B52" s="38">
        <v>312</v>
      </c>
      <c r="C52" s="247" t="s">
        <v>18</v>
      </c>
      <c r="D52" s="248"/>
      <c r="E52" s="248"/>
      <c r="F52" s="248"/>
      <c r="G52" s="248"/>
      <c r="H52" s="249"/>
      <c r="I52" s="271"/>
      <c r="J52" s="272"/>
      <c r="K52" s="201"/>
      <c r="L52" s="202"/>
      <c r="M52" s="201"/>
      <c r="N52" s="202"/>
      <c r="O52" s="196">
        <f>SUM(I52:N52)</f>
        <v>0</v>
      </c>
      <c r="P52" s="196"/>
      <c r="Q52" s="196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</row>
    <row r="53" spans="1:44" s="53" customFormat="1" ht="12" customHeight="1">
      <c r="B53" s="38">
        <v>313</v>
      </c>
      <c r="C53" s="268" t="s">
        <v>12</v>
      </c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70"/>
      <c r="O53" s="196">
        <f>SUM(O51:Q52)</f>
        <v>0</v>
      </c>
      <c r="P53" s="196"/>
      <c r="Q53" s="196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</row>
    <row r="54" spans="1:44" s="53" customFormat="1" ht="11.85" customHeight="1"/>
    <row r="55" spans="1:44" s="53" customFormat="1" ht="11.85" customHeight="1">
      <c r="B55" s="166" t="s">
        <v>721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8"/>
    </row>
    <row r="56" spans="1:44" s="53" customFormat="1" ht="11.85" customHeight="1"/>
    <row r="57" spans="1:44" s="53" customFormat="1" ht="22.5" customHeight="1">
      <c r="B57" s="38">
        <v>320</v>
      </c>
      <c r="C57" s="153" t="s">
        <v>705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5"/>
      <c r="R57" s="76">
        <v>340</v>
      </c>
      <c r="S57" s="153" t="s">
        <v>717</v>
      </c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5"/>
      <c r="AF57" s="129" t="s">
        <v>718</v>
      </c>
      <c r="AG57" s="129" t="s">
        <v>719</v>
      </c>
    </row>
    <row r="58" spans="1:44" s="53" customFormat="1" ht="15" customHeight="1">
      <c r="B58" s="38">
        <v>321</v>
      </c>
      <c r="C58" s="247" t="s">
        <v>634</v>
      </c>
      <c r="D58" s="248"/>
      <c r="E58" s="248"/>
      <c r="F58" s="248"/>
      <c r="G58" s="249"/>
      <c r="H58" s="253" t="str">
        <f>IF($L$37&lt;=6,"Pequeña",IF(AND($L$37&lt;=12,$L$37&gt;=7),"Media",IF(AND($L$37&lt;=18,$L$37&gt;=13),"Grande","Extra-Grande")))</f>
        <v>Extra-Grande</v>
      </c>
      <c r="I58" s="254"/>
      <c r="J58" s="254"/>
      <c r="K58" s="254"/>
      <c r="L58" s="254"/>
      <c r="M58" s="254"/>
      <c r="N58" s="254"/>
      <c r="O58" s="254"/>
      <c r="P58" s="255"/>
      <c r="R58" s="76">
        <v>341</v>
      </c>
      <c r="S58" s="279" t="s">
        <v>671</v>
      </c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1"/>
      <c r="AF58" s="130"/>
      <c r="AG58" s="130"/>
    </row>
    <row r="59" spans="1:44" s="53" customFormat="1" ht="15" customHeight="1"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5"/>
      <c r="R59" s="76">
        <v>342</v>
      </c>
      <c r="S59" s="279" t="s">
        <v>673</v>
      </c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1"/>
      <c r="AF59" s="130"/>
      <c r="AG59" s="130"/>
    </row>
    <row r="60" spans="1:44" s="53" customFormat="1" ht="15" customHeight="1">
      <c r="B60" s="244" t="s">
        <v>637</v>
      </c>
      <c r="C60" s="245"/>
      <c r="D60" s="245"/>
      <c r="E60" s="245"/>
      <c r="F60" s="245"/>
      <c r="G60" s="245"/>
      <c r="H60" s="245"/>
      <c r="I60" s="245"/>
      <c r="J60" s="246"/>
      <c r="K60" s="244" t="s">
        <v>638</v>
      </c>
      <c r="L60" s="245"/>
      <c r="M60" s="245"/>
      <c r="N60" s="245"/>
      <c r="O60" s="245"/>
      <c r="P60" s="246"/>
      <c r="R60" s="76">
        <v>343</v>
      </c>
      <c r="S60" s="279" t="s">
        <v>675</v>
      </c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1"/>
      <c r="AF60" s="130"/>
      <c r="AG60" s="130"/>
    </row>
    <row r="61" spans="1:44" s="53" customFormat="1" ht="11.85" customHeight="1">
      <c r="B61" s="38">
        <v>322</v>
      </c>
      <c r="C61" s="192" t="s">
        <v>706</v>
      </c>
      <c r="D61" s="193"/>
      <c r="E61" s="193"/>
      <c r="F61" s="193"/>
      <c r="G61" s="193"/>
      <c r="H61" s="193"/>
      <c r="I61" s="193"/>
      <c r="J61" s="194"/>
      <c r="K61" s="262"/>
      <c r="L61" s="263"/>
      <c r="M61" s="263"/>
      <c r="N61" s="263"/>
      <c r="O61" s="263"/>
      <c r="P61" s="264"/>
      <c r="Q61" s="54"/>
      <c r="R61" s="76">
        <v>344</v>
      </c>
      <c r="S61" s="279" t="s">
        <v>714</v>
      </c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1"/>
      <c r="AF61" s="130"/>
      <c r="AG61" s="130"/>
    </row>
    <row r="62" spans="1:44" s="53" customFormat="1" ht="11.85" customHeight="1">
      <c r="B62" s="230">
        <v>323</v>
      </c>
      <c r="C62" s="256" t="s">
        <v>652</v>
      </c>
      <c r="D62" s="257"/>
      <c r="E62" s="257"/>
      <c r="F62" s="257"/>
      <c r="G62" s="257"/>
      <c r="H62" s="257"/>
      <c r="I62" s="257"/>
      <c r="J62" s="258"/>
      <c r="K62" s="238"/>
      <c r="L62" s="239"/>
      <c r="M62" s="239"/>
      <c r="N62" s="239"/>
      <c r="O62" s="239"/>
      <c r="P62" s="240"/>
      <c r="Q62" s="54"/>
      <c r="R62" s="76">
        <v>345</v>
      </c>
      <c r="S62" s="279" t="s">
        <v>677</v>
      </c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1"/>
      <c r="AF62" s="130"/>
      <c r="AG62" s="130"/>
    </row>
    <row r="63" spans="1:44" s="53" customFormat="1" ht="11.85" customHeight="1">
      <c r="B63" s="231"/>
      <c r="C63" s="259"/>
      <c r="D63" s="260"/>
      <c r="E63" s="260"/>
      <c r="F63" s="260"/>
      <c r="G63" s="260"/>
      <c r="H63" s="260"/>
      <c r="I63" s="260"/>
      <c r="J63" s="261"/>
      <c r="K63" s="241"/>
      <c r="L63" s="242"/>
      <c r="M63" s="242"/>
      <c r="N63" s="242"/>
      <c r="O63" s="242"/>
      <c r="P63" s="243"/>
      <c r="Q63" s="54"/>
      <c r="R63" s="76">
        <v>346</v>
      </c>
      <c r="S63" s="279" t="s">
        <v>678</v>
      </c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1"/>
      <c r="AF63" s="130"/>
      <c r="AG63" s="130"/>
    </row>
    <row r="64" spans="1:44" s="53" customFormat="1" ht="11.85" customHeight="1">
      <c r="B64" s="230">
        <v>324</v>
      </c>
      <c r="C64" s="256" t="s">
        <v>707</v>
      </c>
      <c r="D64" s="257"/>
      <c r="E64" s="257"/>
      <c r="F64" s="257"/>
      <c r="G64" s="257"/>
      <c r="H64" s="257"/>
      <c r="I64" s="257"/>
      <c r="J64" s="258"/>
      <c r="K64" s="238"/>
      <c r="L64" s="239"/>
      <c r="M64" s="239"/>
      <c r="N64" s="239"/>
      <c r="O64" s="239"/>
      <c r="P64" s="240"/>
      <c r="Q64" s="54"/>
      <c r="R64" s="76">
        <v>347</v>
      </c>
      <c r="S64" s="279" t="s">
        <v>529</v>
      </c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1"/>
      <c r="AF64" s="130"/>
      <c r="AG64" s="130"/>
    </row>
    <row r="65" spans="2:33" s="53" customFormat="1" ht="11.85" customHeight="1">
      <c r="B65" s="231"/>
      <c r="C65" s="259"/>
      <c r="D65" s="260"/>
      <c r="E65" s="260"/>
      <c r="F65" s="260"/>
      <c r="G65" s="260"/>
      <c r="H65" s="260"/>
      <c r="I65" s="260"/>
      <c r="J65" s="261"/>
      <c r="K65" s="241"/>
      <c r="L65" s="242"/>
      <c r="M65" s="242"/>
      <c r="N65" s="242"/>
      <c r="O65" s="242"/>
      <c r="P65" s="243"/>
      <c r="Q65" s="54"/>
      <c r="R65" s="76">
        <v>348</v>
      </c>
      <c r="S65" s="279" t="s">
        <v>679</v>
      </c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1"/>
      <c r="AF65" s="130"/>
      <c r="AG65" s="130"/>
    </row>
    <row r="66" spans="2:33" s="53" customFormat="1" ht="11.85" customHeight="1">
      <c r="B66" s="230">
        <v>325</v>
      </c>
      <c r="C66" s="232" t="s">
        <v>708</v>
      </c>
      <c r="D66" s="233"/>
      <c r="E66" s="233"/>
      <c r="F66" s="233"/>
      <c r="G66" s="233"/>
      <c r="H66" s="233"/>
      <c r="I66" s="233"/>
      <c r="J66" s="234"/>
      <c r="K66" s="238"/>
      <c r="L66" s="239"/>
      <c r="M66" s="239"/>
      <c r="N66" s="239"/>
      <c r="O66" s="239"/>
      <c r="P66" s="240"/>
      <c r="Q66" s="54"/>
      <c r="R66" s="76">
        <v>349</v>
      </c>
      <c r="S66" s="279" t="s">
        <v>530</v>
      </c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1"/>
      <c r="AF66" s="130"/>
      <c r="AG66" s="130"/>
    </row>
    <row r="67" spans="2:33" s="53" customFormat="1" ht="11.85" customHeight="1">
      <c r="B67" s="231"/>
      <c r="C67" s="235"/>
      <c r="D67" s="236"/>
      <c r="E67" s="236"/>
      <c r="F67" s="236"/>
      <c r="G67" s="236"/>
      <c r="H67" s="236"/>
      <c r="I67" s="236"/>
      <c r="J67" s="237"/>
      <c r="K67" s="241"/>
      <c r="L67" s="242"/>
      <c r="M67" s="242"/>
      <c r="N67" s="242"/>
      <c r="O67" s="242"/>
      <c r="P67" s="243"/>
      <c r="Q67" s="54"/>
      <c r="R67" s="76">
        <v>350</v>
      </c>
      <c r="S67" s="279" t="s">
        <v>680</v>
      </c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1"/>
      <c r="AF67" s="130"/>
      <c r="AG67" s="130"/>
    </row>
    <row r="68" spans="2:33" s="53" customFormat="1" ht="11.85" customHeight="1">
      <c r="B68" s="230">
        <v>326</v>
      </c>
      <c r="C68" s="232" t="s">
        <v>713</v>
      </c>
      <c r="D68" s="233"/>
      <c r="E68" s="233"/>
      <c r="F68" s="233"/>
      <c r="G68" s="233"/>
      <c r="H68" s="233"/>
      <c r="I68" s="233"/>
      <c r="J68" s="234"/>
      <c r="K68" s="238"/>
      <c r="L68" s="239"/>
      <c r="M68" s="239"/>
      <c r="N68" s="239"/>
      <c r="O68" s="239"/>
      <c r="P68" s="240"/>
      <c r="Q68" s="54"/>
      <c r="R68" s="76">
        <v>351</v>
      </c>
      <c r="S68" s="279" t="s">
        <v>681</v>
      </c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1"/>
      <c r="AF68" s="130"/>
      <c r="AG68" s="130"/>
    </row>
    <row r="69" spans="2:33" s="53" customFormat="1" ht="11.85" customHeight="1">
      <c r="B69" s="231"/>
      <c r="C69" s="235"/>
      <c r="D69" s="236"/>
      <c r="E69" s="236"/>
      <c r="F69" s="236"/>
      <c r="G69" s="236"/>
      <c r="H69" s="236"/>
      <c r="I69" s="236"/>
      <c r="J69" s="237"/>
      <c r="K69" s="241"/>
      <c r="L69" s="242"/>
      <c r="M69" s="242"/>
      <c r="N69" s="242"/>
      <c r="O69" s="242"/>
      <c r="P69" s="243"/>
      <c r="Q69" s="54"/>
      <c r="R69" s="76">
        <v>352</v>
      </c>
      <c r="S69" s="279" t="s">
        <v>715</v>
      </c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1"/>
      <c r="AF69" s="130"/>
      <c r="AG69" s="130"/>
    </row>
    <row r="70" spans="2:33" s="53" customFormat="1" ht="11.85" customHeight="1">
      <c r="B70" s="230">
        <v>327</v>
      </c>
      <c r="C70" s="232" t="s">
        <v>709</v>
      </c>
      <c r="D70" s="233"/>
      <c r="E70" s="233"/>
      <c r="F70" s="233"/>
      <c r="G70" s="233"/>
      <c r="H70" s="233"/>
      <c r="I70" s="233"/>
      <c r="J70" s="234"/>
      <c r="K70" s="238"/>
      <c r="L70" s="239"/>
      <c r="M70" s="239"/>
      <c r="N70" s="239"/>
      <c r="O70" s="239"/>
      <c r="P70" s="240"/>
      <c r="Q70" s="54"/>
      <c r="R70" s="76">
        <v>353</v>
      </c>
      <c r="S70" s="279" t="s">
        <v>716</v>
      </c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1"/>
      <c r="AF70" s="130"/>
      <c r="AG70" s="130"/>
    </row>
    <row r="71" spans="2:33" s="53" customFormat="1" ht="11.85" customHeight="1">
      <c r="B71" s="231"/>
      <c r="C71" s="235"/>
      <c r="D71" s="236"/>
      <c r="E71" s="236"/>
      <c r="F71" s="236"/>
      <c r="G71" s="236"/>
      <c r="H71" s="236"/>
      <c r="I71" s="236"/>
      <c r="J71" s="237"/>
      <c r="K71" s="241"/>
      <c r="L71" s="242"/>
      <c r="M71" s="242"/>
      <c r="N71" s="242"/>
      <c r="O71" s="242"/>
      <c r="P71" s="243"/>
      <c r="Q71" s="54"/>
      <c r="R71" s="76">
        <v>354</v>
      </c>
      <c r="S71" s="279" t="s">
        <v>683</v>
      </c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1"/>
      <c r="AF71" s="130"/>
      <c r="AG71" s="130"/>
    </row>
    <row r="72" spans="2:33" s="53" customFormat="1" ht="11.85" customHeight="1">
      <c r="B72" s="73">
        <v>328</v>
      </c>
      <c r="C72" s="192" t="s">
        <v>658</v>
      </c>
      <c r="D72" s="193"/>
      <c r="E72" s="193"/>
      <c r="F72" s="193"/>
      <c r="G72" s="193"/>
      <c r="H72" s="193"/>
      <c r="I72" s="193"/>
      <c r="J72" s="193"/>
      <c r="K72" s="262"/>
      <c r="L72" s="263"/>
      <c r="M72" s="263"/>
      <c r="N72" s="263"/>
      <c r="O72" s="263"/>
      <c r="P72" s="264"/>
      <c r="Q72" s="54"/>
      <c r="R72" s="76">
        <v>355</v>
      </c>
      <c r="S72" s="279" t="s">
        <v>684</v>
      </c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1"/>
      <c r="AF72" s="130"/>
      <c r="AG72" s="130"/>
    </row>
    <row r="73" spans="2:33" s="53" customFormat="1" ht="18.75" customHeight="1">
      <c r="B73" s="73">
        <v>329</v>
      </c>
      <c r="C73" s="282" t="s">
        <v>710</v>
      </c>
      <c r="D73" s="282"/>
      <c r="E73" s="282"/>
      <c r="F73" s="282"/>
      <c r="G73" s="282"/>
      <c r="H73" s="282"/>
      <c r="I73" s="282"/>
      <c r="J73" s="282"/>
      <c r="K73" s="262"/>
      <c r="L73" s="263"/>
      <c r="M73" s="263"/>
      <c r="N73" s="263"/>
      <c r="O73" s="263"/>
      <c r="P73" s="264"/>
      <c r="Q73" s="54"/>
      <c r="R73" s="76">
        <v>356</v>
      </c>
      <c r="S73" s="279" t="s">
        <v>531</v>
      </c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1"/>
      <c r="AF73" s="130"/>
      <c r="AG73" s="130"/>
    </row>
    <row r="74" spans="2:33" s="53" customFormat="1" ht="18.75" customHeight="1">
      <c r="B74" s="73">
        <v>330</v>
      </c>
      <c r="C74" s="282" t="s">
        <v>711</v>
      </c>
      <c r="D74" s="282"/>
      <c r="E74" s="282"/>
      <c r="F74" s="282"/>
      <c r="G74" s="282"/>
      <c r="H74" s="282"/>
      <c r="I74" s="282"/>
      <c r="J74" s="282"/>
      <c r="K74" s="262"/>
      <c r="L74" s="263"/>
      <c r="M74" s="263"/>
      <c r="N74" s="263"/>
      <c r="O74" s="263"/>
      <c r="P74" s="264"/>
      <c r="Q74" s="54"/>
      <c r="R74" s="76">
        <v>357</v>
      </c>
      <c r="S74" s="279" t="s">
        <v>685</v>
      </c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1"/>
      <c r="AF74" s="130"/>
      <c r="AG74" s="130"/>
    </row>
    <row r="75" spans="2:33" s="53" customFormat="1" ht="23.25" customHeight="1">
      <c r="B75" s="73">
        <v>331</v>
      </c>
      <c r="C75" s="282" t="s">
        <v>712</v>
      </c>
      <c r="D75" s="282"/>
      <c r="E75" s="282"/>
      <c r="F75" s="282"/>
      <c r="G75" s="282"/>
      <c r="H75" s="282"/>
      <c r="I75" s="282"/>
      <c r="J75" s="282"/>
      <c r="K75" s="262"/>
      <c r="L75" s="263"/>
      <c r="M75" s="263"/>
      <c r="N75" s="263"/>
      <c r="O75" s="263"/>
      <c r="P75" s="264"/>
      <c r="Q75" s="54"/>
      <c r="R75" s="76">
        <v>358</v>
      </c>
      <c r="S75" s="279" t="s">
        <v>687</v>
      </c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1"/>
      <c r="AF75" s="130"/>
      <c r="AG75" s="130"/>
    </row>
    <row r="76" spans="2:33" s="53" customFormat="1" ht="11.8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76">
        <v>359</v>
      </c>
      <c r="S76" s="279" t="s">
        <v>688</v>
      </c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1"/>
      <c r="AF76" s="130"/>
      <c r="AG76" s="130"/>
    </row>
    <row r="77" spans="2:33" s="53" customFormat="1" ht="11.85" customHeight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76">
        <v>360</v>
      </c>
      <c r="S77" s="279" t="s">
        <v>689</v>
      </c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1"/>
      <c r="AF77" s="130"/>
      <c r="AG77" s="130"/>
    </row>
    <row r="78" spans="2:33" s="53" customFormat="1" ht="11.85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76">
        <v>361</v>
      </c>
      <c r="S78" s="279" t="s">
        <v>702</v>
      </c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1"/>
      <c r="AF78" s="206"/>
      <c r="AG78" s="208"/>
    </row>
    <row r="79" spans="2:33" s="53" customFormat="1" ht="13.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76">
        <v>362</v>
      </c>
      <c r="S79" s="279" t="s">
        <v>720</v>
      </c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1"/>
      <c r="AF79" s="283">
        <f>SUM(AF58:AG78)</f>
        <v>0</v>
      </c>
      <c r="AG79" s="284"/>
    </row>
    <row r="80" spans="2:33" s="53" customFormat="1" ht="11.85" customHeight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1:33" s="54" customFormat="1" ht="11.8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2"/>
      <c r="AE81" s="12"/>
      <c r="AF81" s="58"/>
      <c r="AG81" s="12"/>
    </row>
    <row r="82" spans="1:33" s="53" customFormat="1" ht="12" customHeight="1">
      <c r="A82" s="38">
        <v>600</v>
      </c>
      <c r="B82" s="153" t="s">
        <v>38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5"/>
      <c r="R82" s="24"/>
      <c r="S82" s="20">
        <v>609</v>
      </c>
      <c r="T82" s="39"/>
      <c r="U82" s="47"/>
      <c r="V82" s="74" t="s">
        <v>39</v>
      </c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0"/>
    </row>
    <row r="83" spans="1:33" s="53" customFormat="1" ht="11.85" customHeight="1">
      <c r="A83" s="38">
        <v>601</v>
      </c>
      <c r="B83" s="159" t="s">
        <v>40</v>
      </c>
      <c r="C83" s="159"/>
      <c r="D83" s="159"/>
      <c r="E83" s="159"/>
      <c r="F83" s="159"/>
      <c r="G83" s="159"/>
      <c r="H83" s="156"/>
      <c r="I83" s="157"/>
      <c r="J83" s="157"/>
      <c r="K83" s="157"/>
      <c r="L83" s="157"/>
      <c r="M83" s="157"/>
      <c r="N83" s="157"/>
      <c r="O83" s="157"/>
      <c r="P83" s="157"/>
      <c r="Q83" s="158"/>
      <c r="R83" s="59"/>
      <c r="S83" s="38">
        <v>610</v>
      </c>
      <c r="T83" s="41" t="s">
        <v>41</v>
      </c>
      <c r="U83" s="42"/>
      <c r="V83" s="42"/>
      <c r="W83" s="42"/>
      <c r="X83" s="43"/>
      <c r="Y83" s="276"/>
      <c r="Z83" s="277"/>
      <c r="AA83" s="277"/>
      <c r="AB83" s="277"/>
      <c r="AC83" s="277"/>
      <c r="AD83" s="277"/>
      <c r="AE83" s="277"/>
      <c r="AF83" s="277"/>
      <c r="AG83" s="278"/>
    </row>
    <row r="84" spans="1:33" s="53" customFormat="1" ht="11.85" customHeight="1">
      <c r="A84" s="38">
        <v>602</v>
      </c>
      <c r="B84" s="159" t="s">
        <v>55</v>
      </c>
      <c r="C84" s="159"/>
      <c r="D84" s="159"/>
      <c r="E84" s="159"/>
      <c r="F84" s="159"/>
      <c r="G84" s="159"/>
      <c r="H84" s="156"/>
      <c r="I84" s="157"/>
      <c r="J84" s="157"/>
      <c r="K84" s="157"/>
      <c r="L84" s="157"/>
      <c r="M84" s="157"/>
      <c r="N84" s="157"/>
      <c r="O84" s="157"/>
      <c r="P84" s="157"/>
      <c r="Q84" s="158"/>
      <c r="R84" s="59"/>
      <c r="S84" s="38">
        <v>611</v>
      </c>
      <c r="T84" s="41" t="s">
        <v>42</v>
      </c>
      <c r="U84" s="42"/>
      <c r="V84" s="42"/>
      <c r="W84" s="42"/>
      <c r="X84" s="43"/>
      <c r="Y84" s="276"/>
      <c r="Z84" s="277"/>
      <c r="AA84" s="277"/>
      <c r="AB84" s="277"/>
      <c r="AC84" s="277"/>
      <c r="AD84" s="277"/>
      <c r="AE84" s="277"/>
      <c r="AF84" s="277"/>
      <c r="AG84" s="278"/>
    </row>
    <row r="85" spans="1:33" s="53" customFormat="1" ht="11.85" customHeight="1">
      <c r="A85" s="38">
        <v>603</v>
      </c>
      <c r="B85" s="159" t="s">
        <v>43</v>
      </c>
      <c r="C85" s="159"/>
      <c r="D85" s="159"/>
      <c r="E85" s="159"/>
      <c r="F85" s="159"/>
      <c r="G85" s="159"/>
      <c r="H85" s="156"/>
      <c r="I85" s="157"/>
      <c r="J85" s="157"/>
      <c r="K85" s="157"/>
      <c r="L85" s="157"/>
      <c r="M85" s="157"/>
      <c r="N85" s="157"/>
      <c r="O85" s="157"/>
      <c r="P85" s="157"/>
      <c r="Q85" s="158"/>
      <c r="R85" s="59"/>
      <c r="S85" s="38">
        <v>612</v>
      </c>
      <c r="T85" s="41" t="s">
        <v>44</v>
      </c>
      <c r="U85" s="42"/>
      <c r="V85" s="42"/>
      <c r="W85" s="42"/>
      <c r="X85" s="43"/>
      <c r="Y85" s="276"/>
      <c r="Z85" s="277"/>
      <c r="AA85" s="277"/>
      <c r="AB85" s="277"/>
      <c r="AC85" s="277"/>
      <c r="AD85" s="277"/>
      <c r="AE85" s="277"/>
      <c r="AF85" s="277"/>
      <c r="AG85" s="278"/>
    </row>
    <row r="86" spans="1:33" s="53" customFormat="1" ht="11.85" customHeight="1">
      <c r="A86" s="38">
        <v>604</v>
      </c>
      <c r="B86" s="159" t="s">
        <v>45</v>
      </c>
      <c r="C86" s="159"/>
      <c r="D86" s="159"/>
      <c r="E86" s="159"/>
      <c r="F86" s="159"/>
      <c r="G86" s="159"/>
      <c r="H86" s="156"/>
      <c r="I86" s="157"/>
      <c r="J86" s="157"/>
      <c r="K86" s="157"/>
      <c r="L86" s="157"/>
      <c r="M86" s="157"/>
      <c r="N86" s="157"/>
      <c r="O86" s="157"/>
      <c r="P86" s="157"/>
      <c r="Q86" s="158"/>
      <c r="R86" s="59"/>
      <c r="S86" s="38">
        <v>613</v>
      </c>
      <c r="T86" s="41" t="s">
        <v>46</v>
      </c>
      <c r="U86" s="42"/>
      <c r="V86" s="42"/>
      <c r="W86" s="42"/>
      <c r="X86" s="43"/>
      <c r="Y86" s="276"/>
      <c r="Z86" s="277"/>
      <c r="AA86" s="277"/>
      <c r="AB86" s="277"/>
      <c r="AC86" s="277"/>
      <c r="AD86" s="277"/>
      <c r="AE86" s="277"/>
      <c r="AF86" s="277"/>
      <c r="AG86" s="278"/>
    </row>
    <row r="87" spans="1:33" s="53" customFormat="1" ht="11.85" customHeight="1">
      <c r="A87" s="38">
        <v>605</v>
      </c>
      <c r="B87" s="159" t="s">
        <v>47</v>
      </c>
      <c r="C87" s="159"/>
      <c r="D87" s="159"/>
      <c r="E87" s="159"/>
      <c r="F87" s="159"/>
      <c r="G87" s="159"/>
      <c r="H87" s="156"/>
      <c r="I87" s="157"/>
      <c r="J87" s="157"/>
      <c r="K87" s="157"/>
      <c r="L87" s="157"/>
      <c r="M87" s="157"/>
      <c r="N87" s="157"/>
      <c r="O87" s="157"/>
      <c r="P87" s="157"/>
      <c r="Q87" s="158"/>
      <c r="R87" s="59"/>
      <c r="S87" s="38">
        <v>614</v>
      </c>
      <c r="T87" s="41" t="s">
        <v>43</v>
      </c>
      <c r="U87" s="42"/>
      <c r="V87" s="42"/>
      <c r="W87" s="42"/>
      <c r="X87" s="43"/>
      <c r="Y87" s="276"/>
      <c r="Z87" s="277"/>
      <c r="AA87" s="277"/>
      <c r="AB87" s="277"/>
      <c r="AC87" s="277"/>
      <c r="AD87" s="277"/>
      <c r="AE87" s="277"/>
      <c r="AF87" s="277"/>
      <c r="AG87" s="278"/>
    </row>
    <row r="88" spans="1:33" s="53" customFormat="1" ht="11.85" customHeight="1">
      <c r="A88" s="38">
        <v>606</v>
      </c>
      <c r="B88" s="159" t="s">
        <v>48</v>
      </c>
      <c r="C88" s="159"/>
      <c r="D88" s="159"/>
      <c r="E88" s="159"/>
      <c r="F88" s="159"/>
      <c r="G88" s="159"/>
      <c r="H88" s="156"/>
      <c r="I88" s="157"/>
      <c r="J88" s="157"/>
      <c r="K88" s="157"/>
      <c r="L88" s="157"/>
      <c r="M88" s="157"/>
      <c r="N88" s="157"/>
      <c r="O88" s="157"/>
      <c r="P88" s="157"/>
      <c r="Q88" s="158"/>
      <c r="R88" s="59"/>
      <c r="S88" s="38">
        <v>615</v>
      </c>
      <c r="T88" s="41" t="s">
        <v>45</v>
      </c>
      <c r="U88" s="42"/>
      <c r="V88" s="42"/>
      <c r="W88" s="42"/>
      <c r="X88" s="43"/>
      <c r="Y88" s="276"/>
      <c r="Z88" s="277"/>
      <c r="AA88" s="277"/>
      <c r="AB88" s="277"/>
      <c r="AC88" s="277"/>
      <c r="AD88" s="277"/>
      <c r="AE88" s="277"/>
      <c r="AF88" s="277"/>
      <c r="AG88" s="278"/>
    </row>
    <row r="89" spans="1:33" s="53" customFormat="1" ht="11.85" customHeight="1">
      <c r="A89" s="38">
        <v>607</v>
      </c>
      <c r="B89" s="159" t="s">
        <v>56</v>
      </c>
      <c r="C89" s="159"/>
      <c r="D89" s="159"/>
      <c r="E89" s="159"/>
      <c r="F89" s="159"/>
      <c r="G89" s="159"/>
      <c r="H89" s="156"/>
      <c r="I89" s="157"/>
      <c r="J89" s="157"/>
      <c r="K89" s="157"/>
      <c r="L89" s="157"/>
      <c r="M89" s="157"/>
      <c r="N89" s="157"/>
      <c r="O89" s="157"/>
      <c r="P89" s="157"/>
      <c r="Q89" s="158"/>
      <c r="R89" s="59"/>
      <c r="S89" s="38">
        <v>616</v>
      </c>
      <c r="T89" s="41" t="s">
        <v>47</v>
      </c>
      <c r="U89" s="42"/>
      <c r="V89" s="42"/>
      <c r="W89" s="42"/>
      <c r="X89" s="43"/>
      <c r="Y89" s="276"/>
      <c r="Z89" s="277"/>
      <c r="AA89" s="277"/>
      <c r="AB89" s="277"/>
      <c r="AC89" s="277"/>
      <c r="AD89" s="277"/>
      <c r="AE89" s="277"/>
      <c r="AF89" s="277"/>
      <c r="AG89" s="278"/>
    </row>
    <row r="90" spans="1:33" s="53" customFormat="1" ht="11.85" customHeight="1">
      <c r="A90" s="38">
        <v>608</v>
      </c>
      <c r="B90" s="159" t="s">
        <v>62</v>
      </c>
      <c r="C90" s="159"/>
      <c r="D90" s="159"/>
      <c r="E90" s="159"/>
      <c r="F90" s="159"/>
      <c r="G90" s="159"/>
      <c r="H90" s="156"/>
      <c r="I90" s="157"/>
      <c r="J90" s="157"/>
      <c r="K90" s="157"/>
      <c r="L90" s="157"/>
      <c r="M90" s="157"/>
      <c r="N90" s="157"/>
      <c r="O90" s="157"/>
      <c r="P90" s="157"/>
      <c r="Q90" s="158"/>
      <c r="R90" s="59"/>
      <c r="S90" s="38">
        <v>617</v>
      </c>
      <c r="T90" s="41" t="s">
        <v>48</v>
      </c>
      <c r="U90" s="42"/>
      <c r="V90" s="42"/>
      <c r="W90" s="42"/>
      <c r="X90" s="43"/>
      <c r="Y90" s="276"/>
      <c r="Z90" s="277"/>
      <c r="AA90" s="277"/>
      <c r="AB90" s="277"/>
      <c r="AC90" s="277"/>
      <c r="AD90" s="277"/>
      <c r="AE90" s="277"/>
      <c r="AF90" s="277"/>
      <c r="AG90" s="278"/>
    </row>
    <row r="91" spans="1:33" s="53" customFormat="1" ht="11.85" customHeight="1">
      <c r="A91" s="142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4"/>
      <c r="R91" s="60"/>
      <c r="S91" s="28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30"/>
    </row>
    <row r="92" spans="1:33" s="53" customFormat="1" ht="11.85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7"/>
      <c r="R92" s="60"/>
      <c r="S92" s="31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3"/>
    </row>
    <row r="93" spans="1:33" s="53" customFormat="1" ht="11.85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7"/>
      <c r="R93" s="60"/>
      <c r="S93" s="31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3"/>
    </row>
    <row r="94" spans="1:33" s="53" customFormat="1" ht="11.85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7"/>
      <c r="R94" s="60"/>
      <c r="S94" s="31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3"/>
    </row>
    <row r="95" spans="1:33" s="53" customFormat="1" ht="11.85" customHeight="1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50"/>
      <c r="R95" s="60"/>
      <c r="S95" s="3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6"/>
    </row>
    <row r="96" spans="1:33" s="54" customFormat="1" ht="11.85" customHeight="1">
      <c r="A96" s="151" t="s">
        <v>57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25"/>
      <c r="S96" s="45"/>
      <c r="T96" s="45"/>
      <c r="U96" s="75" t="s">
        <v>199</v>
      </c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</row>
    <row r="97" spans="1:33" s="54" customFormat="1" ht="12" customHeight="1">
      <c r="A97" s="152" t="s">
        <v>49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24"/>
      <c r="S97" s="46" t="s">
        <v>50</v>
      </c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s="53" customFormat="1" ht="11.85" customHeight="1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5"/>
      <c r="R98" s="60"/>
      <c r="S98" s="61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3"/>
    </row>
    <row r="99" spans="1:33" s="53" customFormat="1" ht="11.85" customHeight="1">
      <c r="A99" s="13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8"/>
      <c r="R99" s="60"/>
      <c r="S99" s="64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6"/>
    </row>
    <row r="100" spans="1:33" s="53" customFormat="1" ht="11.85" customHeight="1">
      <c r="A100" s="136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8"/>
      <c r="R100" s="60"/>
      <c r="S100" s="64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6"/>
    </row>
    <row r="101" spans="1:33" s="53" customFormat="1" ht="11.85" customHeight="1">
      <c r="A101" s="136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8"/>
      <c r="R101" s="60"/>
      <c r="S101" s="64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6"/>
    </row>
    <row r="102" spans="1:33" s="53" customFormat="1" ht="11.85" customHeight="1">
      <c r="A102" s="139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1"/>
      <c r="R102" s="60"/>
      <c r="S102" s="67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9"/>
    </row>
    <row r="103" spans="1:33" s="54" customFormat="1" ht="11.8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11"/>
      <c r="S103" s="11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27"/>
      <c r="AE103" s="27"/>
      <c r="AF103" s="27"/>
      <c r="AG103" s="27"/>
    </row>
    <row r="104" spans="1:33" s="54" customFormat="1" ht="11.85" customHeight="1">
      <c r="AD104" s="58"/>
      <c r="AE104" s="58"/>
      <c r="AF104" s="58"/>
      <c r="AG104" s="58"/>
    </row>
    <row r="105" spans="1:33" s="54" customFormat="1" ht="11.85" customHeight="1">
      <c r="AD105" s="58"/>
      <c r="AE105" s="58"/>
      <c r="AF105" s="58"/>
      <c r="AG105" s="58"/>
    </row>
  </sheetData>
  <sheetProtection algorithmName="SHA-512" hashValue="4m9A/VhF6qsGLmU1DyUcAkLscvHHWpzuYAXSI7YdcdoJVxTXhAv/vLWQ6korW4cf23pHhk0enk/E4YrYaSLZ+w==" saltValue="KHOEFiXg/hfq38w3PnCJPw==" spinCount="100000" sheet="1" objects="1" scenarios="1"/>
  <mergeCells count="224">
    <mergeCell ref="S57:AE57"/>
    <mergeCell ref="S79:AE79"/>
    <mergeCell ref="AF79:AG79"/>
    <mergeCell ref="S78:AE78"/>
    <mergeCell ref="AF78:AG78"/>
    <mergeCell ref="B55:AF55"/>
    <mergeCell ref="S77:AE77"/>
    <mergeCell ref="S69:AE69"/>
    <mergeCell ref="S70:AE70"/>
    <mergeCell ref="S71:AE71"/>
    <mergeCell ref="S66:AE66"/>
    <mergeCell ref="S67:AE67"/>
    <mergeCell ref="S68:AE68"/>
    <mergeCell ref="S63:AE63"/>
    <mergeCell ref="S64:AE64"/>
    <mergeCell ref="S65:AE65"/>
    <mergeCell ref="S74:AE74"/>
    <mergeCell ref="S75:AE75"/>
    <mergeCell ref="S76:AE76"/>
    <mergeCell ref="B62:B63"/>
    <mergeCell ref="C66:J67"/>
    <mergeCell ref="B68:B69"/>
    <mergeCell ref="B70:B71"/>
    <mergeCell ref="K66:P67"/>
    <mergeCell ref="Y84:AG84"/>
    <mergeCell ref="Y85:AG85"/>
    <mergeCell ref="Y86:AG86"/>
    <mergeCell ref="Y87:AG87"/>
    <mergeCell ref="Y88:AG88"/>
    <mergeCell ref="Y89:AG89"/>
    <mergeCell ref="Y90:AG90"/>
    <mergeCell ref="C70:J71"/>
    <mergeCell ref="S58:AE58"/>
    <mergeCell ref="S59:AE59"/>
    <mergeCell ref="S60:AE60"/>
    <mergeCell ref="S61:AE61"/>
    <mergeCell ref="S62:AE62"/>
    <mergeCell ref="K72:P72"/>
    <mergeCell ref="K74:P74"/>
    <mergeCell ref="K75:P75"/>
    <mergeCell ref="K73:P73"/>
    <mergeCell ref="C75:J75"/>
    <mergeCell ref="C74:J74"/>
    <mergeCell ref="C73:J73"/>
    <mergeCell ref="C72:J72"/>
    <mergeCell ref="Y83:AG83"/>
    <mergeCell ref="S72:AE72"/>
    <mergeCell ref="S73:AE73"/>
    <mergeCell ref="C35:K35"/>
    <mergeCell ref="L35:N35"/>
    <mergeCell ref="K52:L52"/>
    <mergeCell ref="C53:N53"/>
    <mergeCell ref="I50:J50"/>
    <mergeCell ref="I51:J51"/>
    <mergeCell ref="C51:H51"/>
    <mergeCell ref="C52:H52"/>
    <mergeCell ref="I52:J52"/>
    <mergeCell ref="C37:K37"/>
    <mergeCell ref="L37:N37"/>
    <mergeCell ref="C42:H42"/>
    <mergeCell ref="G43:H43"/>
    <mergeCell ref="G44:H44"/>
    <mergeCell ref="M42:N42"/>
    <mergeCell ref="M43:N43"/>
    <mergeCell ref="K70:P71"/>
    <mergeCell ref="C57:P57"/>
    <mergeCell ref="C45:H45"/>
    <mergeCell ref="C46:H46"/>
    <mergeCell ref="C47:H47"/>
    <mergeCell ref="C48:H48"/>
    <mergeCell ref="C50:H50"/>
    <mergeCell ref="O53:Q53"/>
    <mergeCell ref="M51:N51"/>
    <mergeCell ref="M45:N45"/>
    <mergeCell ref="M46:N46"/>
    <mergeCell ref="M47:N47"/>
    <mergeCell ref="M48:N48"/>
    <mergeCell ref="K50:L50"/>
    <mergeCell ref="K51:L51"/>
    <mergeCell ref="O50:Q50"/>
    <mergeCell ref="K48:L48"/>
    <mergeCell ref="C58:G58"/>
    <mergeCell ref="H58:P58"/>
    <mergeCell ref="B59:P59"/>
    <mergeCell ref="C64:J65"/>
    <mergeCell ref="C62:J63"/>
    <mergeCell ref="C61:J61"/>
    <mergeCell ref="K61:P61"/>
    <mergeCell ref="O42:Q42"/>
    <mergeCell ref="C43:F44"/>
    <mergeCell ref="O43:Q43"/>
    <mergeCell ref="K46:L46"/>
    <mergeCell ref="K47:L47"/>
    <mergeCell ref="M44:N44"/>
    <mergeCell ref="B66:B67"/>
    <mergeCell ref="C68:J69"/>
    <mergeCell ref="K68:P69"/>
    <mergeCell ref="B64:B65"/>
    <mergeCell ref="K62:P63"/>
    <mergeCell ref="K64:P65"/>
    <mergeCell ref="K60:P60"/>
    <mergeCell ref="B60:J60"/>
    <mergeCell ref="O44:Q44"/>
    <mergeCell ref="I41:J41"/>
    <mergeCell ref="I42:J42"/>
    <mergeCell ref="I43:J43"/>
    <mergeCell ref="I44:J44"/>
    <mergeCell ref="I45:J45"/>
    <mergeCell ref="I46:J46"/>
    <mergeCell ref="I47:J47"/>
    <mergeCell ref="I48:J48"/>
    <mergeCell ref="K41:L41"/>
    <mergeCell ref="K42:L42"/>
    <mergeCell ref="K43:L43"/>
    <mergeCell ref="K44:L44"/>
    <mergeCell ref="K45:L45"/>
    <mergeCell ref="B17:I17"/>
    <mergeCell ref="X19:AB19"/>
    <mergeCell ref="AC19:AG19"/>
    <mergeCell ref="B22:I22"/>
    <mergeCell ref="X24:AB24"/>
    <mergeCell ref="AC24:AG24"/>
    <mergeCell ref="X25:AB25"/>
    <mergeCell ref="AC25:AG25"/>
    <mergeCell ref="X22:AB22"/>
    <mergeCell ref="AC22:AG22"/>
    <mergeCell ref="AC17:AG17"/>
    <mergeCell ref="AC18:AG18"/>
    <mergeCell ref="L23:P23"/>
    <mergeCell ref="X18:AB18"/>
    <mergeCell ref="X17:AB17"/>
    <mergeCell ref="L19:P19"/>
    <mergeCell ref="Q19:U19"/>
    <mergeCell ref="L18:P18"/>
    <mergeCell ref="Q17:U17"/>
    <mergeCell ref="Q18:U18"/>
    <mergeCell ref="L17:P17"/>
    <mergeCell ref="L21:P21"/>
    <mergeCell ref="Q20:U20"/>
    <mergeCell ref="Q21:U21"/>
    <mergeCell ref="X20:AB20"/>
    <mergeCell ref="R33:Z33"/>
    <mergeCell ref="AA33:AC33"/>
    <mergeCell ref="L30:N30"/>
    <mergeCell ref="Q30:Q31"/>
    <mergeCell ref="R30:Z31"/>
    <mergeCell ref="AA30:AC31"/>
    <mergeCell ref="AD32:AF32"/>
    <mergeCell ref="AD33:AF33"/>
    <mergeCell ref="AD30:AF31"/>
    <mergeCell ref="L33:N33"/>
    <mergeCell ref="R32:Z32"/>
    <mergeCell ref="AA32:AC32"/>
    <mergeCell ref="B28:AF28"/>
    <mergeCell ref="L31:N31"/>
    <mergeCell ref="C31:K31"/>
    <mergeCell ref="L32:N32"/>
    <mergeCell ref="X26:AB26"/>
    <mergeCell ref="AC26:AG26"/>
    <mergeCell ref="L22:P22"/>
    <mergeCell ref="C30:K30"/>
    <mergeCell ref="C34:K34"/>
    <mergeCell ref="C36:K36"/>
    <mergeCell ref="C32:K32"/>
    <mergeCell ref="H89:Q89"/>
    <mergeCell ref="O52:Q52"/>
    <mergeCell ref="O45:Q45"/>
    <mergeCell ref="O48:Q48"/>
    <mergeCell ref="O46:Q46"/>
    <mergeCell ref="O47:Q47"/>
    <mergeCell ref="O51:Q51"/>
    <mergeCell ref="C41:H41"/>
    <mergeCell ref="B87:G87"/>
    <mergeCell ref="H88:Q88"/>
    <mergeCell ref="L34:N34"/>
    <mergeCell ref="M41:N41"/>
    <mergeCell ref="B39:AF39"/>
    <mergeCell ref="L36:N36"/>
    <mergeCell ref="C33:K33"/>
    <mergeCell ref="O41:Q41"/>
    <mergeCell ref="M52:N52"/>
    <mergeCell ref="B88:G88"/>
    <mergeCell ref="B89:G89"/>
    <mergeCell ref="B83:G83"/>
    <mergeCell ref="M50:N50"/>
    <mergeCell ref="A1:Z3"/>
    <mergeCell ref="A4:Z6"/>
    <mergeCell ref="X23:AB23"/>
    <mergeCell ref="B12:C12"/>
    <mergeCell ref="B8:AF8"/>
    <mergeCell ref="B14:AF14"/>
    <mergeCell ref="B10:G10"/>
    <mergeCell ref="X21:AB21"/>
    <mergeCell ref="AC23:AG23"/>
    <mergeCell ref="AD10:AF10"/>
    <mergeCell ref="AB10:AC10"/>
    <mergeCell ref="D12:AA12"/>
    <mergeCell ref="H10:AA10"/>
    <mergeCell ref="AB12:AE12"/>
    <mergeCell ref="AC20:AG20"/>
    <mergeCell ref="AC21:AG21"/>
    <mergeCell ref="AC16:AG16"/>
    <mergeCell ref="L16:U16"/>
    <mergeCell ref="X16:AB16"/>
    <mergeCell ref="B16:I16"/>
    <mergeCell ref="Q22:U22"/>
    <mergeCell ref="Q23:U23"/>
    <mergeCell ref="B18:H18"/>
    <mergeCell ref="B21:I21"/>
    <mergeCell ref="A98:Q102"/>
    <mergeCell ref="A91:Q95"/>
    <mergeCell ref="A96:Q96"/>
    <mergeCell ref="A97:Q97"/>
    <mergeCell ref="B82:Q82"/>
    <mergeCell ref="H83:Q83"/>
    <mergeCell ref="H84:Q84"/>
    <mergeCell ref="H85:Q85"/>
    <mergeCell ref="H86:Q86"/>
    <mergeCell ref="H87:Q87"/>
    <mergeCell ref="B90:G90"/>
    <mergeCell ref="H90:Q90"/>
    <mergeCell ref="B85:G85"/>
    <mergeCell ref="B86:G86"/>
    <mergeCell ref="B84:G84"/>
  </mergeCells>
  <conditionalFormatting sqref="L32:N32">
    <cfRule type="expression" dxfId="17" priority="49">
      <formula>$L$32=$L$31</formula>
    </cfRule>
    <cfRule type="expression" dxfId="16" priority="50">
      <formula>$L$32&lt;&gt;$L$31</formula>
    </cfRule>
  </conditionalFormatting>
  <conditionalFormatting sqref="Q30:AF31 Q32:Z33">
    <cfRule type="expression" dxfId="15" priority="25">
      <formula>OR($B$22="Residencial",$B$22="Residencial-Mixto")</formula>
    </cfRule>
  </conditionalFormatting>
  <conditionalFormatting sqref="AA32:AC33">
    <cfRule type="expression" dxfId="14" priority="27">
      <formula>OR($B$22="Residencial",$B$22="Residencial-Mixto")</formula>
    </cfRule>
  </conditionalFormatting>
  <conditionalFormatting sqref="AD32:AF33">
    <cfRule type="expression" dxfId="13" priority="26">
      <formula>OR($B$22="Residencial",$B$22="Residencial-Mixto")</formula>
    </cfRule>
  </conditionalFormatting>
  <conditionalFormatting sqref="Q30:AF33">
    <cfRule type="expression" dxfId="12" priority="28">
      <formula>OR($B$22&lt;&gt;"Residencial",$B$22&lt;&gt;"Residencial-Mixto")</formula>
    </cfRule>
  </conditionalFormatting>
  <conditionalFormatting sqref="R57:S57 AF57:AG57">
    <cfRule type="expression" dxfId="11" priority="7">
      <formula>$B$17&lt;&gt;"ZUAE"</formula>
    </cfRule>
  </conditionalFormatting>
  <conditionalFormatting sqref="AF58:AG77 AF78">
    <cfRule type="expression" dxfId="10" priority="51">
      <formula>$B$17&lt;&gt;"ZUAE"</formula>
    </cfRule>
  </conditionalFormatting>
  <conditionalFormatting sqref="R57:S57 AF57:AG77 AF78">
    <cfRule type="expression" dxfId="9" priority="52">
      <formula>$B$17="ZUAE"</formula>
    </cfRule>
  </conditionalFormatting>
  <conditionalFormatting sqref="S58:S77">
    <cfRule type="duplicateValues" dxfId="8" priority="9"/>
  </conditionalFormatting>
  <conditionalFormatting sqref="R58:S77 R78:R79">
    <cfRule type="expression" dxfId="7" priority="8">
      <formula>$B$17&lt;&gt;"ZUAE"</formula>
    </cfRule>
  </conditionalFormatting>
  <conditionalFormatting sqref="R58:S77 R78:R79">
    <cfRule type="expression" dxfId="6" priority="10">
      <formula>$B$17="ZUAE"</formula>
    </cfRule>
  </conditionalFormatting>
  <conditionalFormatting sqref="S79">
    <cfRule type="duplicateValues" dxfId="5" priority="5"/>
  </conditionalFormatting>
  <conditionalFormatting sqref="S79">
    <cfRule type="expression" dxfId="4" priority="4">
      <formula>$B$17&lt;&gt;"ZUAE"</formula>
    </cfRule>
  </conditionalFormatting>
  <conditionalFormatting sqref="S79">
    <cfRule type="expression" dxfId="3" priority="6">
      <formula>$B$17="ZUAE"</formula>
    </cfRule>
  </conditionalFormatting>
  <conditionalFormatting sqref="S78">
    <cfRule type="duplicateValues" dxfId="2" priority="2"/>
  </conditionalFormatting>
  <conditionalFormatting sqref="S78">
    <cfRule type="expression" dxfId="1" priority="1">
      <formula>$B$17&lt;&gt;"ZUAE"</formula>
    </cfRule>
  </conditionalFormatting>
  <conditionalFormatting sqref="S78">
    <cfRule type="expression" dxfId="0" priority="3">
      <formula>$B$17="ZUAE"</formula>
    </cfRule>
  </conditionalFormatting>
  <dataValidations count="9">
    <dataValidation type="custom" allowBlank="1" showInputMessage="1" showErrorMessage="1" errorTitle="Error" error="Solo puede ingresar valores hasta con dos decimales" sqref="L31:L33 M31:N31 M33:N33 AC24:AC25 I42:I46 M42:M46 K42:K46 K51:K52 I51:I52 M51:M52 AF58:AF78 AG58:AG77">
      <formula1>LEN(I24)&lt;=IFERROR((FIND(",",I24)+2),I24)</formula1>
    </dataValidation>
    <dataValidation type="whole" operator="greaterThanOrEqual" allowBlank="1" showInputMessage="1" showErrorMessage="1" errorTitle="Error" error="Solo puede ingresar valores hasta con dos decimales" sqref="AA37:AC37">
      <formula1>1</formula1>
    </dataValidation>
    <dataValidation type="list" allowBlank="1" showInputMessage="1" showErrorMessage="1" sqref="Q21:U21">
      <formula1>INDIRECT($Q$20)</formula1>
    </dataValidation>
    <dataValidation allowBlank="1" showInputMessage="1" showErrorMessage="1" errorTitle="Error" error="Solo puede ingresar valores hasta con dos decimales" sqref="AD32:AD33"/>
    <dataValidation type="list" allowBlank="1" showInputMessage="1" showErrorMessage="1" sqref="B17:I17">
      <formula1>"Ecoeficiencia-Metro,Ecoeficiencia-BRT,ZUAE"</formula1>
    </dataValidation>
    <dataValidation type="list" allowBlank="1" showInputMessage="1" showErrorMessage="1" sqref="B22:I22">
      <formula1>"Residencial,Residencial-Mixto,Otros"</formula1>
    </dataValidation>
    <dataValidation type="whole" operator="greaterThan" allowBlank="1" showInputMessage="1" showErrorMessage="1" errorTitle="Error" error="Solo puede ingresar números enteros. Si no tiene este tipo de residencia, no ingresar ningún valor en la celda." sqref="AA32:AC33">
      <formula1>0</formula1>
    </dataValidation>
    <dataValidation type="custom" operator="greaterThan" showInputMessage="1" showErrorMessage="1" errorTitle="Error" error="Usted esta excediendo el máximo de pisos adicionales establecidos en la normativa vigente." promptTitle="Ingrese el número de pisos" prompt="Ecoeficiencia-Metro: Puede incrementarse hasta un máximo de 100% adicional de lo establecido en el PUOS._x000a__x000a_Ecoeficiencia-BTR: Puede incrementarse hasta un máximo de 50% adicional de lo establecido en el PUOS_x000a__x000a_ZUAE: Puede incrementarse un máximo de 2 pisos_x000a_" sqref="L36:N36">
      <formula1>$L$36&lt;=$L$35</formula1>
    </dataValidation>
    <dataValidation operator="greaterThanOrEqual" allowBlank="1" showInputMessage="1" showErrorMessage="1" errorTitle="Error" error="Solo puede ingresar valores hasta con dos decimales" sqref="L37:N37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36" orientation="portrait" r:id="rId1"/>
  <colBreaks count="1" manualBreakCount="1">
    <brk id="1" max="12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Datos!$K$4:$K$15</xm:f>
          </x14:formula1>
          <xm:sqref>Q19:U19</xm:sqref>
        </x14:dataValidation>
        <x14:dataValidation type="list" allowBlank="1" showInputMessage="1" showErrorMessage="1">
          <x14:formula1>
            <xm:f>Datos!$P$4:$P$5</xm:f>
          </x14:formula1>
          <xm:sqref>I18</xm:sqref>
        </x14:dataValidation>
        <x14:dataValidation type="list" allowBlank="1" showInputMessage="1" showErrorMessage="1">
          <x14:formula1>
            <xm:f>Datos!$D$233:$D$234</xm:f>
          </x14:formula1>
          <xm:sqref>K74:P75</xm:sqref>
        </x14:dataValidation>
        <x14:dataValidation type="list" allowBlank="1" showInputMessage="1" showErrorMessage="1">
          <x14:formula1>
            <xm:f>Datos!$C$4:$C$174</xm:f>
          </x14:formula1>
          <xm:sqref>AC17:AG17</xm:sqref>
        </x14:dataValidation>
        <x14:dataValidation type="list" allowBlank="1" showInputMessage="1" showErrorMessage="1">
          <x14:formula1>
            <xm:f>Datos!$J$4:$J$11</xm:f>
          </x14:formula1>
          <xm:sqref>AC23:AG23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R319"/>
  <sheetViews>
    <sheetView topLeftCell="C69" zoomScaleNormal="100" zoomScalePageLayoutView="85" workbookViewId="0">
      <selection activeCell="C84" sqref="C84"/>
    </sheetView>
  </sheetViews>
  <sheetFormatPr baseColWidth="10" defaultColWidth="10.85546875" defaultRowHeight="15"/>
  <cols>
    <col min="1" max="2" width="18.140625" style="77" customWidth="1"/>
    <col min="3" max="3" width="23.42578125" style="77" bestFit="1" customWidth="1"/>
    <col min="4" max="4" width="14.42578125" style="78" customWidth="1"/>
    <col min="5" max="5" width="16.5703125" style="79" bestFit="1" customWidth="1"/>
    <col min="6" max="6" width="18.42578125" style="79" customWidth="1"/>
    <col min="7" max="7" width="13.140625" style="79" customWidth="1"/>
    <col min="8" max="8" width="19.5703125" style="77" bestFit="1" customWidth="1"/>
    <col min="9" max="9" width="38.42578125" style="77" bestFit="1" customWidth="1"/>
    <col min="10" max="10" width="28.42578125" style="77" customWidth="1"/>
    <col min="11" max="11" width="24.42578125" style="77" bestFit="1" customWidth="1"/>
    <col min="12" max="12" width="8.140625" style="77" customWidth="1"/>
    <col min="13" max="13" width="34.140625" style="77" bestFit="1" customWidth="1"/>
    <col min="14" max="14" width="115.5703125" style="77" bestFit="1" customWidth="1"/>
    <col min="15" max="15" width="18.42578125" style="77" bestFit="1" customWidth="1"/>
    <col min="16" max="16" width="39.42578125" style="77" bestFit="1" customWidth="1"/>
    <col min="17" max="16384" width="10.85546875" style="77"/>
  </cols>
  <sheetData>
    <row r="1" spans="1:16">
      <c r="B1" s="77" t="s">
        <v>63</v>
      </c>
    </row>
    <row r="3" spans="1:16">
      <c r="A3" s="80" t="s">
        <v>64</v>
      </c>
      <c r="B3" s="80" t="s">
        <v>65</v>
      </c>
      <c r="C3" s="80" t="s">
        <v>66</v>
      </c>
      <c r="D3" s="80" t="s">
        <v>67</v>
      </c>
      <c r="E3" s="81" t="s">
        <v>628</v>
      </c>
      <c r="F3" s="81" t="s">
        <v>68</v>
      </c>
      <c r="G3" s="81" t="s">
        <v>422</v>
      </c>
      <c r="H3" s="81" t="s">
        <v>421</v>
      </c>
      <c r="I3" s="82"/>
      <c r="J3" s="83" t="s">
        <v>69</v>
      </c>
      <c r="K3" s="83" t="s">
        <v>70</v>
      </c>
      <c r="L3" s="83" t="s">
        <v>71</v>
      </c>
      <c r="M3" s="83"/>
      <c r="N3" s="83" t="s">
        <v>72</v>
      </c>
      <c r="O3" s="84" t="s">
        <v>470</v>
      </c>
      <c r="P3" s="84" t="s">
        <v>525</v>
      </c>
    </row>
    <row r="4" spans="1:16">
      <c r="A4" s="85" t="s">
        <v>73</v>
      </c>
      <c r="B4" s="86"/>
      <c r="C4" s="85" t="s">
        <v>73</v>
      </c>
      <c r="D4" s="82"/>
      <c r="E4" s="87"/>
      <c r="F4" s="87"/>
      <c r="G4" s="87"/>
      <c r="H4" s="87"/>
      <c r="I4" s="88"/>
      <c r="J4" s="85"/>
      <c r="K4" s="85"/>
      <c r="L4" s="85"/>
      <c r="M4" s="85"/>
      <c r="N4" s="85"/>
      <c r="O4" s="89"/>
      <c r="P4" s="90" t="s">
        <v>73</v>
      </c>
    </row>
    <row r="5" spans="1:16">
      <c r="A5" s="91" t="s">
        <v>74</v>
      </c>
      <c r="B5" s="77" t="s">
        <v>267</v>
      </c>
      <c r="C5" s="91" t="str">
        <f>CONCATENATE(A5," ","-"," ",B5)</f>
        <v>H1 - D202H-70</v>
      </c>
      <c r="D5" s="92">
        <v>2</v>
      </c>
      <c r="E5" s="93">
        <v>8</v>
      </c>
      <c r="F5" s="93">
        <v>200</v>
      </c>
      <c r="G5" s="93">
        <v>70</v>
      </c>
      <c r="H5" s="93">
        <v>140</v>
      </c>
      <c r="I5" s="94" t="str">
        <f>IF((MID(A5,1,1))="H","Histórica",IF(((MID(A5,1,1)))="A","Aislada",IF((MID(A5,1,1))="B","Pareada",IF((MID(A5,1,1))="C","Continua","Línea de Fábrica"))))</f>
        <v>Histórica</v>
      </c>
      <c r="J5" s="91" t="s">
        <v>436</v>
      </c>
      <c r="K5" s="91" t="s">
        <v>202</v>
      </c>
      <c r="L5" s="91" t="s">
        <v>76</v>
      </c>
      <c r="M5" s="91"/>
      <c r="N5" s="91" t="s">
        <v>75</v>
      </c>
      <c r="O5" s="77" t="s">
        <v>185</v>
      </c>
      <c r="P5" s="77" t="s">
        <v>524</v>
      </c>
    </row>
    <row r="6" spans="1:16">
      <c r="A6" s="91" t="s">
        <v>77</v>
      </c>
      <c r="B6" s="77" t="s">
        <v>268</v>
      </c>
      <c r="C6" s="91" t="str">
        <f t="shared" ref="C6:C69" si="0">CONCATENATE(A6," ","-"," ",B6)</f>
        <v>H2 - D203H-70</v>
      </c>
      <c r="D6" s="92">
        <v>3</v>
      </c>
      <c r="E6" s="93">
        <v>12</v>
      </c>
      <c r="F6" s="93">
        <v>200</v>
      </c>
      <c r="G6" s="93">
        <v>70</v>
      </c>
      <c r="H6" s="93">
        <v>210</v>
      </c>
      <c r="I6" s="94" t="str">
        <f t="shared" ref="I6:I69" si="1">IF((MID(A6,1,1))="H","Histórica",IF(((MID(A6,1,1)))="A","Aislada",IF((MID(A6,1,1))="B","Pareada",IF((MID(A6,1,1))="C","Continua","Línea de Fábrica"))))</f>
        <v>Histórica</v>
      </c>
      <c r="J6" s="91" t="s">
        <v>437</v>
      </c>
      <c r="K6" s="91" t="s">
        <v>214</v>
      </c>
      <c r="L6" s="91" t="s">
        <v>79</v>
      </c>
      <c r="M6" s="91"/>
      <c r="N6" s="91" t="s">
        <v>78</v>
      </c>
      <c r="O6" s="77" t="s">
        <v>186</v>
      </c>
    </row>
    <row r="7" spans="1:16">
      <c r="A7" s="91" t="s">
        <v>80</v>
      </c>
      <c r="B7" s="77" t="s">
        <v>269</v>
      </c>
      <c r="C7" s="91" t="str">
        <f t="shared" si="0"/>
        <v>H3 - D302H-70</v>
      </c>
      <c r="D7" s="92">
        <v>2</v>
      </c>
      <c r="E7" s="93">
        <v>8</v>
      </c>
      <c r="F7" s="93">
        <v>300</v>
      </c>
      <c r="G7" s="93">
        <v>70</v>
      </c>
      <c r="H7" s="93">
        <v>140</v>
      </c>
      <c r="I7" s="94" t="str">
        <f t="shared" si="1"/>
        <v>Histórica</v>
      </c>
      <c r="J7" s="91" t="s">
        <v>438</v>
      </c>
      <c r="K7" s="91" t="s">
        <v>216</v>
      </c>
      <c r="L7" s="90" t="s">
        <v>73</v>
      </c>
      <c r="M7" s="90"/>
      <c r="N7" s="91" t="s">
        <v>81</v>
      </c>
    </row>
    <row r="8" spans="1:16">
      <c r="A8" s="91" t="s">
        <v>82</v>
      </c>
      <c r="B8" s="77" t="s">
        <v>270</v>
      </c>
      <c r="C8" s="91" t="str">
        <f t="shared" si="0"/>
        <v>H4 - D303H-70</v>
      </c>
      <c r="D8" s="92">
        <v>3</v>
      </c>
      <c r="E8" s="93">
        <v>12</v>
      </c>
      <c r="F8" s="93">
        <v>300</v>
      </c>
      <c r="G8" s="93">
        <v>70</v>
      </c>
      <c r="H8" s="93">
        <v>210</v>
      </c>
      <c r="I8" s="94" t="str">
        <f t="shared" si="1"/>
        <v>Histórica</v>
      </c>
      <c r="J8" s="91" t="s">
        <v>439</v>
      </c>
      <c r="K8" s="91" t="s">
        <v>222</v>
      </c>
      <c r="L8" s="91"/>
      <c r="M8" s="91"/>
      <c r="N8" s="91" t="s">
        <v>83</v>
      </c>
    </row>
    <row r="9" spans="1:16">
      <c r="A9" s="91" t="s">
        <v>84</v>
      </c>
      <c r="B9" s="77" t="s">
        <v>271</v>
      </c>
      <c r="C9" s="91" t="str">
        <f t="shared" si="0"/>
        <v>H5 - D602H-45</v>
      </c>
      <c r="D9" s="92">
        <v>2</v>
      </c>
      <c r="E9" s="93">
        <v>8</v>
      </c>
      <c r="F9" s="93">
        <v>600</v>
      </c>
      <c r="G9" s="93">
        <v>45</v>
      </c>
      <c r="H9" s="93">
        <v>90</v>
      </c>
      <c r="I9" s="94" t="str">
        <f t="shared" si="1"/>
        <v>Histórica</v>
      </c>
      <c r="J9" s="91" t="s">
        <v>440</v>
      </c>
      <c r="K9" s="91" t="s">
        <v>232</v>
      </c>
      <c r="L9" s="91"/>
      <c r="M9" s="91"/>
      <c r="N9" s="91" t="s">
        <v>85</v>
      </c>
    </row>
    <row r="10" spans="1:16">
      <c r="A10" s="91" t="s">
        <v>86</v>
      </c>
      <c r="B10" s="77" t="s">
        <v>272</v>
      </c>
      <c r="C10" s="91" t="str">
        <f t="shared" si="0"/>
        <v>H6 - A601H-30</v>
      </c>
      <c r="D10" s="92">
        <v>1</v>
      </c>
      <c r="E10" s="93">
        <v>4</v>
      </c>
      <c r="F10" s="93">
        <v>600</v>
      </c>
      <c r="G10" s="93">
        <v>30</v>
      </c>
      <c r="H10" s="93">
        <v>30</v>
      </c>
      <c r="I10" s="94" t="str">
        <f t="shared" si="1"/>
        <v>Histórica</v>
      </c>
      <c r="J10" s="90" t="s">
        <v>427</v>
      </c>
      <c r="K10" s="91" t="s">
        <v>237</v>
      </c>
      <c r="L10" s="91"/>
      <c r="M10" s="91"/>
      <c r="N10" s="91" t="s">
        <v>87</v>
      </c>
    </row>
    <row r="11" spans="1:16">
      <c r="A11" s="91" t="s">
        <v>88</v>
      </c>
      <c r="B11" s="77" t="s">
        <v>273</v>
      </c>
      <c r="C11" s="91" t="str">
        <f t="shared" si="0"/>
        <v>H7 - A602H-25</v>
      </c>
      <c r="D11" s="92">
        <v>2</v>
      </c>
      <c r="E11" s="93">
        <v>8</v>
      </c>
      <c r="F11" s="93">
        <v>600</v>
      </c>
      <c r="G11" s="93">
        <v>25</v>
      </c>
      <c r="H11" s="93">
        <v>50</v>
      </c>
      <c r="I11" s="94" t="str">
        <f t="shared" si="1"/>
        <v>Histórica</v>
      </c>
      <c r="J11" s="90" t="s">
        <v>73</v>
      </c>
      <c r="K11" s="91" t="s">
        <v>244</v>
      </c>
      <c r="L11" s="91"/>
      <c r="M11" s="91"/>
      <c r="N11" s="91" t="s">
        <v>89</v>
      </c>
    </row>
    <row r="12" spans="1:16">
      <c r="A12" s="91" t="s">
        <v>90</v>
      </c>
      <c r="B12" s="77" t="s">
        <v>274</v>
      </c>
      <c r="C12" s="91" t="str">
        <f t="shared" si="0"/>
        <v>H8 - A2502H-10</v>
      </c>
      <c r="D12" s="92">
        <v>2</v>
      </c>
      <c r="E12" s="93">
        <v>8</v>
      </c>
      <c r="F12" s="93">
        <v>2500</v>
      </c>
      <c r="G12" s="93">
        <v>10</v>
      </c>
      <c r="H12" s="93">
        <v>20</v>
      </c>
      <c r="I12" s="94" t="str">
        <f t="shared" si="1"/>
        <v>Histórica</v>
      </c>
      <c r="J12" s="91"/>
      <c r="K12" s="91" t="s">
        <v>254</v>
      </c>
      <c r="L12" s="91"/>
      <c r="M12" s="91"/>
      <c r="N12" s="91" t="s">
        <v>91</v>
      </c>
    </row>
    <row r="13" spans="1:16">
      <c r="A13" s="91" t="s">
        <v>92</v>
      </c>
      <c r="B13" s="77" t="s">
        <v>275</v>
      </c>
      <c r="C13" s="91" t="str">
        <f t="shared" si="0"/>
        <v>H9 - D603H-50</v>
      </c>
      <c r="D13" s="92">
        <v>3</v>
      </c>
      <c r="E13" s="93">
        <v>12</v>
      </c>
      <c r="F13" s="93">
        <v>600</v>
      </c>
      <c r="G13" s="93">
        <v>50</v>
      </c>
      <c r="H13" s="93">
        <v>150</v>
      </c>
      <c r="I13" s="94" t="str">
        <f t="shared" si="1"/>
        <v>Histórica</v>
      </c>
      <c r="J13" s="91"/>
      <c r="K13" s="91" t="s">
        <v>256</v>
      </c>
      <c r="L13" s="91"/>
      <c r="M13" s="91"/>
      <c r="N13" s="91" t="s">
        <v>93</v>
      </c>
    </row>
    <row r="14" spans="1:16">
      <c r="A14" s="91" t="s">
        <v>94</v>
      </c>
      <c r="B14" s="77" t="s">
        <v>276</v>
      </c>
      <c r="C14" s="91" t="str">
        <f t="shared" si="0"/>
        <v>A1 - A602-50</v>
      </c>
      <c r="D14" s="92">
        <v>2</v>
      </c>
      <c r="E14" s="93">
        <v>8</v>
      </c>
      <c r="F14" s="93">
        <v>600</v>
      </c>
      <c r="G14" s="93">
        <v>50</v>
      </c>
      <c r="H14" s="93">
        <v>100</v>
      </c>
      <c r="I14" s="94" t="str">
        <f t="shared" si="1"/>
        <v>Aislada</v>
      </c>
      <c r="J14" s="91"/>
      <c r="K14" s="90" t="s">
        <v>258</v>
      </c>
      <c r="L14" s="90"/>
      <c r="M14" s="90"/>
      <c r="N14" s="90" t="s">
        <v>73</v>
      </c>
    </row>
    <row r="15" spans="1:16">
      <c r="A15" s="91" t="s">
        <v>95</v>
      </c>
      <c r="B15" s="77" t="s">
        <v>277</v>
      </c>
      <c r="C15" s="91" t="str">
        <f t="shared" si="0"/>
        <v>A2 - A1002-35</v>
      </c>
      <c r="D15" s="92">
        <v>2</v>
      </c>
      <c r="E15" s="93">
        <v>8</v>
      </c>
      <c r="F15" s="93">
        <v>1000</v>
      </c>
      <c r="G15" s="93">
        <v>35</v>
      </c>
      <c r="H15" s="93">
        <v>70</v>
      </c>
      <c r="I15" s="94" t="str">
        <f t="shared" si="1"/>
        <v>Aislada</v>
      </c>
      <c r="J15" s="91"/>
      <c r="K15" s="90" t="s">
        <v>266</v>
      </c>
      <c r="L15" s="91"/>
      <c r="M15" s="91"/>
      <c r="N15" s="91"/>
    </row>
    <row r="16" spans="1:16">
      <c r="A16" s="91" t="s">
        <v>96</v>
      </c>
      <c r="B16" s="77" t="s">
        <v>278</v>
      </c>
      <c r="C16" s="91" t="str">
        <f t="shared" si="0"/>
        <v>A3 - A2502-10</v>
      </c>
      <c r="D16" s="92">
        <v>2</v>
      </c>
      <c r="E16" s="93">
        <v>8</v>
      </c>
      <c r="F16" s="93">
        <v>2500</v>
      </c>
      <c r="G16" s="93">
        <v>10</v>
      </c>
      <c r="H16" s="93">
        <v>20</v>
      </c>
      <c r="I16" s="94" t="str">
        <f t="shared" si="1"/>
        <v>Aislada</v>
      </c>
      <c r="J16" s="91"/>
      <c r="K16" s="91"/>
      <c r="L16" s="91"/>
      <c r="M16" s="91"/>
      <c r="N16" s="91"/>
    </row>
    <row r="17" spans="1:17">
      <c r="A17" s="91" t="s">
        <v>97</v>
      </c>
      <c r="B17" s="77" t="s">
        <v>279</v>
      </c>
      <c r="C17" s="91" t="str">
        <f t="shared" si="0"/>
        <v>A4 - A5002-5</v>
      </c>
      <c r="D17" s="92">
        <v>2</v>
      </c>
      <c r="E17" s="93">
        <v>8</v>
      </c>
      <c r="F17" s="93">
        <v>5000</v>
      </c>
      <c r="G17" s="93">
        <v>5</v>
      </c>
      <c r="H17" s="93">
        <v>10</v>
      </c>
      <c r="I17" s="94" t="str">
        <f t="shared" si="1"/>
        <v>Aislada</v>
      </c>
      <c r="J17" s="91"/>
      <c r="K17" s="91"/>
      <c r="L17" s="91"/>
      <c r="M17" s="91"/>
      <c r="N17" s="91"/>
    </row>
    <row r="18" spans="1:17">
      <c r="A18" s="91" t="s">
        <v>98</v>
      </c>
      <c r="B18" s="77" t="s">
        <v>280</v>
      </c>
      <c r="C18" s="91" t="str">
        <f t="shared" si="0"/>
        <v>A5 - A10002-3</v>
      </c>
      <c r="D18" s="92">
        <v>2</v>
      </c>
      <c r="E18" s="93">
        <v>8</v>
      </c>
      <c r="F18" s="93">
        <v>10000</v>
      </c>
      <c r="G18" s="93">
        <v>3</v>
      </c>
      <c r="H18" s="93">
        <v>6</v>
      </c>
      <c r="I18" s="94" t="str">
        <f t="shared" si="1"/>
        <v>Aislada</v>
      </c>
      <c r="J18" s="91"/>
      <c r="K18" s="91"/>
      <c r="L18" s="91"/>
      <c r="M18" s="91"/>
      <c r="N18" s="91"/>
    </row>
    <row r="19" spans="1:17">
      <c r="A19" s="91" t="s">
        <v>99</v>
      </c>
      <c r="B19" s="77" t="s">
        <v>281</v>
      </c>
      <c r="C19" s="91" t="str">
        <f t="shared" si="0"/>
        <v>A6 - A25002-1.5</v>
      </c>
      <c r="D19" s="92">
        <v>2</v>
      </c>
      <c r="E19" s="93">
        <v>8</v>
      </c>
      <c r="F19" s="93">
        <v>25000</v>
      </c>
      <c r="G19" s="93" t="s">
        <v>423</v>
      </c>
      <c r="H19" s="93">
        <v>3</v>
      </c>
      <c r="I19" s="94" t="str">
        <f t="shared" si="1"/>
        <v>Aislada</v>
      </c>
      <c r="J19" s="90"/>
      <c r="K19" s="90"/>
      <c r="L19" s="90"/>
      <c r="M19" s="90"/>
      <c r="N19" s="91"/>
    </row>
    <row r="20" spans="1:17">
      <c r="A20" s="91" t="s">
        <v>100</v>
      </c>
      <c r="B20" s="77" t="s">
        <v>282</v>
      </c>
      <c r="C20" s="91" t="str">
        <f t="shared" si="0"/>
        <v>A7 - A50002-1</v>
      </c>
      <c r="D20" s="92">
        <v>2</v>
      </c>
      <c r="E20" s="93">
        <v>8</v>
      </c>
      <c r="F20" s="93">
        <v>50000</v>
      </c>
      <c r="G20" s="93">
        <v>1</v>
      </c>
      <c r="H20" s="93">
        <v>2</v>
      </c>
      <c r="I20" s="94" t="str">
        <f t="shared" si="1"/>
        <v>Aislada</v>
      </c>
      <c r="J20" s="90"/>
      <c r="K20" s="91"/>
      <c r="L20" s="91"/>
      <c r="M20" s="91"/>
      <c r="N20" s="91"/>
    </row>
    <row r="21" spans="1:17">
      <c r="A21" s="91" t="s">
        <v>101</v>
      </c>
      <c r="B21" s="77" t="s">
        <v>283</v>
      </c>
      <c r="C21" s="91" t="str">
        <f t="shared" si="0"/>
        <v>A8 - A603-35</v>
      </c>
      <c r="D21" s="92">
        <v>3</v>
      </c>
      <c r="E21" s="93">
        <v>12</v>
      </c>
      <c r="F21" s="93">
        <v>600</v>
      </c>
      <c r="G21" s="93">
        <v>35</v>
      </c>
      <c r="H21" s="93">
        <v>105</v>
      </c>
      <c r="I21" s="94" t="str">
        <f t="shared" si="1"/>
        <v>Aislada</v>
      </c>
      <c r="J21" s="90"/>
      <c r="L21" s="91"/>
      <c r="M21" s="91"/>
      <c r="N21" s="86"/>
      <c r="O21" s="86"/>
      <c r="P21" s="86"/>
    </row>
    <row r="22" spans="1:17">
      <c r="A22" s="91" t="s">
        <v>102</v>
      </c>
      <c r="B22" s="77" t="s">
        <v>284</v>
      </c>
      <c r="C22" s="91" t="str">
        <f t="shared" si="0"/>
        <v>A9 - A1003-35</v>
      </c>
      <c r="D22" s="92">
        <v>3</v>
      </c>
      <c r="E22" s="93">
        <v>12</v>
      </c>
      <c r="F22" s="93">
        <v>1000</v>
      </c>
      <c r="G22" s="93">
        <v>35</v>
      </c>
      <c r="H22" s="93">
        <v>105</v>
      </c>
      <c r="I22" s="94" t="str">
        <f t="shared" si="1"/>
        <v>Aislada</v>
      </c>
      <c r="L22" s="91"/>
      <c r="M22" s="91"/>
      <c r="N22" s="91"/>
    </row>
    <row r="23" spans="1:17">
      <c r="A23" s="91" t="s">
        <v>103</v>
      </c>
      <c r="B23" s="77" t="s">
        <v>285</v>
      </c>
      <c r="C23" s="91" t="str">
        <f t="shared" si="0"/>
        <v>A10 - A604-50</v>
      </c>
      <c r="D23" s="92">
        <v>4</v>
      </c>
      <c r="E23" s="93">
        <v>16</v>
      </c>
      <c r="F23" s="93">
        <v>600</v>
      </c>
      <c r="G23" s="93">
        <v>50</v>
      </c>
      <c r="H23" s="93">
        <v>200</v>
      </c>
      <c r="I23" s="94" t="str">
        <f t="shared" si="1"/>
        <v>Aislada</v>
      </c>
      <c r="L23" s="91"/>
      <c r="M23" s="91"/>
      <c r="N23" s="95"/>
      <c r="O23" s="91"/>
      <c r="P23" s="96"/>
    </row>
    <row r="24" spans="1:17">
      <c r="A24" s="91" t="s">
        <v>104</v>
      </c>
      <c r="B24" s="77" t="s">
        <v>286</v>
      </c>
      <c r="C24" s="91" t="str">
        <f t="shared" si="0"/>
        <v>A11 - A1004-40</v>
      </c>
      <c r="D24" s="92">
        <v>4</v>
      </c>
      <c r="E24" s="93">
        <v>16</v>
      </c>
      <c r="F24" s="93">
        <v>1000</v>
      </c>
      <c r="G24" s="93">
        <v>40</v>
      </c>
      <c r="H24" s="93">
        <v>160</v>
      </c>
      <c r="I24" s="94" t="str">
        <f t="shared" si="1"/>
        <v>Aislada</v>
      </c>
      <c r="L24" s="91"/>
      <c r="M24" s="91"/>
      <c r="N24" s="95"/>
      <c r="O24" s="91"/>
      <c r="P24" s="96"/>
    </row>
    <row r="25" spans="1:17">
      <c r="A25" s="91" t="s">
        <v>105</v>
      </c>
      <c r="B25" s="77" t="s">
        <v>287</v>
      </c>
      <c r="C25" s="91" t="str">
        <f t="shared" si="0"/>
        <v>A12 - A604i-60</v>
      </c>
      <c r="D25" s="92">
        <v>4</v>
      </c>
      <c r="E25" s="93">
        <v>16</v>
      </c>
      <c r="F25" s="93">
        <v>600</v>
      </c>
      <c r="G25" s="93">
        <v>60</v>
      </c>
      <c r="H25" s="93">
        <v>240</v>
      </c>
      <c r="I25" s="94" t="str">
        <f t="shared" si="1"/>
        <v>Aislada</v>
      </c>
      <c r="L25" s="91"/>
      <c r="M25" s="91"/>
      <c r="N25" s="95"/>
      <c r="O25" s="91"/>
      <c r="P25" s="96"/>
    </row>
    <row r="26" spans="1:17">
      <c r="A26" s="91" t="s">
        <v>106</v>
      </c>
      <c r="B26" s="77" t="s">
        <v>288</v>
      </c>
      <c r="C26" s="91" t="str">
        <f t="shared" si="0"/>
        <v>A13 - A804i-60</v>
      </c>
      <c r="D26" s="92">
        <v>4</v>
      </c>
      <c r="E26" s="93">
        <v>16</v>
      </c>
      <c r="F26" s="93">
        <v>800</v>
      </c>
      <c r="G26" s="93">
        <v>60</v>
      </c>
      <c r="H26" s="93">
        <v>240</v>
      </c>
      <c r="I26" s="94" t="str">
        <f t="shared" si="1"/>
        <v>Aislada</v>
      </c>
      <c r="L26" s="91"/>
      <c r="M26" s="91"/>
      <c r="N26" s="97"/>
      <c r="O26" s="91"/>
      <c r="P26" s="96"/>
    </row>
    <row r="27" spans="1:17">
      <c r="A27" s="91" t="s">
        <v>107</v>
      </c>
      <c r="B27" s="77" t="s">
        <v>289</v>
      </c>
      <c r="C27" s="91" t="str">
        <f t="shared" si="0"/>
        <v>A14 - A808i-60</v>
      </c>
      <c r="D27" s="92">
        <v>8</v>
      </c>
      <c r="E27" s="93">
        <v>32</v>
      </c>
      <c r="F27" s="93">
        <v>800</v>
      </c>
      <c r="G27" s="93">
        <v>60</v>
      </c>
      <c r="H27" s="93">
        <v>480</v>
      </c>
      <c r="I27" s="94" t="str">
        <f t="shared" si="1"/>
        <v>Aislada</v>
      </c>
      <c r="M27" s="91"/>
      <c r="N27" s="95"/>
      <c r="O27" s="91"/>
    </row>
    <row r="28" spans="1:17">
      <c r="A28" s="91" t="s">
        <v>108</v>
      </c>
      <c r="B28" s="77" t="s">
        <v>290</v>
      </c>
      <c r="C28" s="91" t="str">
        <f t="shared" si="0"/>
        <v>A15 - A1004i-60</v>
      </c>
      <c r="D28" s="92">
        <v>4</v>
      </c>
      <c r="E28" s="93">
        <v>16</v>
      </c>
      <c r="F28" s="93">
        <v>1000</v>
      </c>
      <c r="G28" s="93">
        <v>60</v>
      </c>
      <c r="H28" s="93">
        <v>240</v>
      </c>
      <c r="I28" s="94" t="str">
        <f t="shared" si="1"/>
        <v>Aislada</v>
      </c>
      <c r="L28" s="91"/>
      <c r="M28" s="91"/>
      <c r="N28" s="95"/>
      <c r="O28" s="91"/>
    </row>
    <row r="29" spans="1:17">
      <c r="A29" s="91" t="s">
        <v>109</v>
      </c>
      <c r="B29" s="77" t="s">
        <v>291</v>
      </c>
      <c r="C29" s="91" t="str">
        <f t="shared" si="0"/>
        <v>A16 - A2504i-60</v>
      </c>
      <c r="D29" s="92">
        <v>4</v>
      </c>
      <c r="E29" s="93">
        <v>16</v>
      </c>
      <c r="F29" s="93">
        <v>2500</v>
      </c>
      <c r="G29" s="93">
        <v>60</v>
      </c>
      <c r="H29" s="93">
        <v>240</v>
      </c>
      <c r="I29" s="94" t="str">
        <f t="shared" si="1"/>
        <v>Aislada</v>
      </c>
      <c r="L29" s="91"/>
      <c r="M29" s="91"/>
      <c r="N29" s="95"/>
      <c r="O29" s="91"/>
    </row>
    <row r="30" spans="1:17">
      <c r="A30" s="91" t="s">
        <v>110</v>
      </c>
      <c r="B30" s="77" t="s">
        <v>292</v>
      </c>
      <c r="C30" s="91" t="str">
        <f t="shared" si="0"/>
        <v>A17 - A5004i-60</v>
      </c>
      <c r="D30" s="92">
        <v>4</v>
      </c>
      <c r="E30" s="93">
        <v>16</v>
      </c>
      <c r="F30" s="93">
        <v>5000</v>
      </c>
      <c r="G30" s="93">
        <v>60</v>
      </c>
      <c r="H30" s="93">
        <v>240</v>
      </c>
      <c r="I30" s="94" t="str">
        <f t="shared" si="1"/>
        <v>Aislada</v>
      </c>
      <c r="J30" s="91"/>
      <c r="L30" s="91"/>
      <c r="M30" s="91"/>
      <c r="N30" s="95"/>
      <c r="O30" s="91"/>
    </row>
    <row r="31" spans="1:17">
      <c r="A31" s="91" t="s">
        <v>111</v>
      </c>
      <c r="B31" s="77" t="s">
        <v>293</v>
      </c>
      <c r="C31" s="91" t="str">
        <f t="shared" si="0"/>
        <v>A18 - A502-35</v>
      </c>
      <c r="D31" s="92">
        <v>2</v>
      </c>
      <c r="E31" s="93">
        <v>8</v>
      </c>
      <c r="F31" s="93">
        <v>500</v>
      </c>
      <c r="G31" s="93">
        <v>35</v>
      </c>
      <c r="H31" s="93">
        <v>70</v>
      </c>
      <c r="I31" s="94" t="str">
        <f t="shared" si="1"/>
        <v>Aislada</v>
      </c>
      <c r="J31" s="91"/>
      <c r="K31" s="91"/>
      <c r="M31" s="91"/>
      <c r="N31" s="95"/>
      <c r="O31" s="91"/>
    </row>
    <row r="32" spans="1:17">
      <c r="A32" s="91" t="s">
        <v>112</v>
      </c>
      <c r="B32" s="77" t="s">
        <v>294</v>
      </c>
      <c r="C32" s="91" t="str">
        <f t="shared" si="0"/>
        <v>A19 - A606-50</v>
      </c>
      <c r="D32" s="92">
        <v>6</v>
      </c>
      <c r="E32" s="93">
        <v>24</v>
      </c>
      <c r="F32" s="93">
        <v>600</v>
      </c>
      <c r="G32" s="93">
        <v>50</v>
      </c>
      <c r="H32" s="93">
        <v>300</v>
      </c>
      <c r="I32" s="94" t="str">
        <f t="shared" si="1"/>
        <v>Aislada</v>
      </c>
      <c r="K32" s="86"/>
      <c r="M32" s="91"/>
      <c r="N32" s="95"/>
      <c r="O32" s="91"/>
      <c r="Q32" s="86"/>
    </row>
    <row r="33" spans="1:17">
      <c r="A33" s="91" t="s">
        <v>113</v>
      </c>
      <c r="B33" s="77" t="s">
        <v>295</v>
      </c>
      <c r="C33" s="91" t="str">
        <f t="shared" si="0"/>
        <v>A20 - A606-50(PB)</v>
      </c>
      <c r="D33" s="92">
        <v>6</v>
      </c>
      <c r="E33" s="93">
        <v>24</v>
      </c>
      <c r="F33" s="93">
        <v>600</v>
      </c>
      <c r="G33" s="93">
        <v>50</v>
      </c>
      <c r="H33" s="93">
        <v>300</v>
      </c>
      <c r="I33" s="94" t="str">
        <f t="shared" si="1"/>
        <v>Aislada</v>
      </c>
      <c r="J33" s="98" t="s">
        <v>534</v>
      </c>
      <c r="K33" s="98" t="s">
        <v>1</v>
      </c>
      <c r="M33" s="91"/>
      <c r="N33" s="95"/>
      <c r="O33" s="91"/>
      <c r="Q33" s="91"/>
    </row>
    <row r="34" spans="1:17">
      <c r="A34" s="91" t="s">
        <v>114</v>
      </c>
      <c r="B34" s="77" t="s">
        <v>296</v>
      </c>
      <c r="C34" s="91" t="str">
        <f t="shared" si="0"/>
        <v>A21 - A608-50</v>
      </c>
      <c r="D34" s="92">
        <v>8</v>
      </c>
      <c r="E34" s="93">
        <v>32</v>
      </c>
      <c r="F34" s="93">
        <v>600</v>
      </c>
      <c r="G34" s="93">
        <v>50</v>
      </c>
      <c r="H34" s="93">
        <v>400</v>
      </c>
      <c r="I34" s="94" t="str">
        <f t="shared" si="1"/>
        <v>Aislada</v>
      </c>
      <c r="J34" s="285" t="s">
        <v>537</v>
      </c>
      <c r="K34" s="99" t="s">
        <v>7</v>
      </c>
      <c r="L34" s="91"/>
      <c r="M34" s="91"/>
      <c r="N34" s="95"/>
      <c r="O34" s="91"/>
      <c r="Q34" s="91"/>
    </row>
    <row r="35" spans="1:17">
      <c r="A35" s="91" t="s">
        <v>115</v>
      </c>
      <c r="B35" s="77" t="s">
        <v>297</v>
      </c>
      <c r="C35" s="91" t="str">
        <f t="shared" si="0"/>
        <v>A22 - A608-60(PB)</v>
      </c>
      <c r="D35" s="92">
        <v>8</v>
      </c>
      <c r="E35" s="93">
        <v>32</v>
      </c>
      <c r="F35" s="93">
        <v>600</v>
      </c>
      <c r="G35" s="93">
        <v>60</v>
      </c>
      <c r="H35" s="93">
        <v>480</v>
      </c>
      <c r="I35" s="94" t="str">
        <f t="shared" si="1"/>
        <v>Aislada</v>
      </c>
      <c r="J35" s="285"/>
      <c r="K35" s="99" t="s">
        <v>194</v>
      </c>
      <c r="M35" s="91"/>
      <c r="N35" s="97"/>
      <c r="Q35" s="91"/>
    </row>
    <row r="36" spans="1:17">
      <c r="A36" s="91" t="s">
        <v>116</v>
      </c>
      <c r="B36" s="77" t="s">
        <v>298</v>
      </c>
      <c r="C36" s="91" t="str">
        <f t="shared" si="0"/>
        <v>A23 - A610-50</v>
      </c>
      <c r="D36" s="92">
        <v>10</v>
      </c>
      <c r="E36" s="93">
        <v>40</v>
      </c>
      <c r="F36" s="93">
        <v>600</v>
      </c>
      <c r="G36" s="93">
        <v>50</v>
      </c>
      <c r="H36" s="93">
        <v>500</v>
      </c>
      <c r="I36" s="94" t="str">
        <f t="shared" si="1"/>
        <v>Aislada</v>
      </c>
      <c r="J36" s="285"/>
      <c r="K36" s="99" t="s">
        <v>519</v>
      </c>
      <c r="M36" s="91"/>
      <c r="N36" s="95"/>
      <c r="Q36" s="91"/>
    </row>
    <row r="37" spans="1:17">
      <c r="A37" s="91" t="s">
        <v>117</v>
      </c>
      <c r="B37" s="77" t="s">
        <v>299</v>
      </c>
      <c r="C37" s="91" t="str">
        <f t="shared" si="0"/>
        <v>A24 - A612-50</v>
      </c>
      <c r="D37" s="92">
        <v>12</v>
      </c>
      <c r="E37" s="93">
        <v>48</v>
      </c>
      <c r="F37" s="93">
        <v>600</v>
      </c>
      <c r="G37" s="93">
        <v>50</v>
      </c>
      <c r="H37" s="93">
        <v>600</v>
      </c>
      <c r="I37" s="94" t="str">
        <f t="shared" si="1"/>
        <v>Aislada</v>
      </c>
      <c r="J37" s="285"/>
      <c r="K37" s="99" t="s">
        <v>2</v>
      </c>
      <c r="L37" s="91"/>
      <c r="M37" s="91"/>
      <c r="N37" s="95"/>
      <c r="Q37" s="91"/>
    </row>
    <row r="38" spans="1:17">
      <c r="A38" s="91" t="s">
        <v>118</v>
      </c>
      <c r="B38" s="77" t="s">
        <v>300</v>
      </c>
      <c r="C38" s="91" t="str">
        <f t="shared" si="0"/>
        <v>A25 - A812-50</v>
      </c>
      <c r="D38" s="92">
        <v>12</v>
      </c>
      <c r="E38" s="93">
        <v>48</v>
      </c>
      <c r="F38" s="93">
        <v>800</v>
      </c>
      <c r="G38" s="93">
        <v>50</v>
      </c>
      <c r="H38" s="93">
        <v>600</v>
      </c>
      <c r="I38" s="94" t="str">
        <f t="shared" si="1"/>
        <v>Aislada</v>
      </c>
      <c r="J38" s="285" t="s">
        <v>536</v>
      </c>
      <c r="K38" s="99" t="s">
        <v>7</v>
      </c>
      <c r="L38" s="91"/>
      <c r="M38" s="91"/>
      <c r="N38" s="100"/>
      <c r="Q38" s="91"/>
    </row>
    <row r="39" spans="1:17">
      <c r="A39" s="91" t="s">
        <v>119</v>
      </c>
      <c r="B39" s="77" t="s">
        <v>301</v>
      </c>
      <c r="C39" s="91" t="str">
        <f t="shared" si="0"/>
        <v>A26 - A1005-40</v>
      </c>
      <c r="D39" s="92">
        <v>5</v>
      </c>
      <c r="E39" s="93">
        <v>20</v>
      </c>
      <c r="F39" s="93">
        <v>1000</v>
      </c>
      <c r="G39" s="93">
        <v>40</v>
      </c>
      <c r="H39" s="93">
        <v>200</v>
      </c>
      <c r="I39" s="94" t="str">
        <f t="shared" si="1"/>
        <v>Aislada</v>
      </c>
      <c r="J39" s="285"/>
      <c r="K39" s="99" t="s">
        <v>194</v>
      </c>
      <c r="L39" s="91"/>
      <c r="M39" s="91"/>
      <c r="N39" s="95"/>
      <c r="Q39" s="91"/>
    </row>
    <row r="40" spans="1:17">
      <c r="A40" s="91" t="s">
        <v>120</v>
      </c>
      <c r="B40" s="77" t="s">
        <v>302</v>
      </c>
      <c r="C40" s="91" t="str">
        <f t="shared" si="0"/>
        <v>A27 - A1016-40</v>
      </c>
      <c r="D40" s="92">
        <v>16</v>
      </c>
      <c r="E40" s="93">
        <v>64</v>
      </c>
      <c r="F40" s="93">
        <v>1000</v>
      </c>
      <c r="G40" s="93">
        <v>40</v>
      </c>
      <c r="H40" s="93">
        <v>640</v>
      </c>
      <c r="I40" s="94" t="str">
        <f t="shared" si="1"/>
        <v>Aislada</v>
      </c>
      <c r="J40" s="285"/>
      <c r="K40" s="99" t="s">
        <v>519</v>
      </c>
      <c r="L40" s="91"/>
      <c r="M40" s="91"/>
      <c r="N40" s="95"/>
      <c r="Q40" s="91"/>
    </row>
    <row r="41" spans="1:17">
      <c r="A41" s="91" t="s">
        <v>121</v>
      </c>
      <c r="B41" s="77" t="s">
        <v>303</v>
      </c>
      <c r="C41" s="91" t="str">
        <f t="shared" si="0"/>
        <v>A28 - A1020-40</v>
      </c>
      <c r="D41" s="92">
        <v>20</v>
      </c>
      <c r="E41" s="93">
        <v>80</v>
      </c>
      <c r="F41" s="93">
        <v>1000</v>
      </c>
      <c r="G41" s="93">
        <v>40</v>
      </c>
      <c r="H41" s="93">
        <v>800</v>
      </c>
      <c r="I41" s="94" t="str">
        <f t="shared" si="1"/>
        <v>Aislada</v>
      </c>
      <c r="J41" s="285"/>
      <c r="K41" s="99" t="s">
        <v>2</v>
      </c>
      <c r="L41" s="91"/>
      <c r="M41" s="91"/>
      <c r="N41" s="100"/>
    </row>
    <row r="42" spans="1:17">
      <c r="A42" s="91" t="s">
        <v>122</v>
      </c>
      <c r="B42" s="77" t="s">
        <v>304</v>
      </c>
      <c r="C42" s="91" t="str">
        <f t="shared" si="0"/>
        <v>A29 - A604-60(PA)</v>
      </c>
      <c r="D42" s="92">
        <v>4</v>
      </c>
      <c r="E42" s="93">
        <v>16</v>
      </c>
      <c r="F42" s="93">
        <v>600</v>
      </c>
      <c r="G42" s="93">
        <v>60</v>
      </c>
      <c r="H42" s="93">
        <v>240</v>
      </c>
      <c r="I42" s="94" t="str">
        <f t="shared" si="1"/>
        <v>Aislada</v>
      </c>
      <c r="J42" s="99" t="s">
        <v>538</v>
      </c>
      <c r="K42" s="99" t="s">
        <v>2</v>
      </c>
      <c r="L42" s="91"/>
      <c r="M42" s="91"/>
      <c r="N42" s="97"/>
    </row>
    <row r="43" spans="1:17">
      <c r="A43" s="91" t="s">
        <v>123</v>
      </c>
      <c r="B43" s="77" t="s">
        <v>305</v>
      </c>
      <c r="C43" s="91" t="str">
        <f t="shared" si="0"/>
        <v>A30 - A608-50(PB)</v>
      </c>
      <c r="D43" s="92">
        <v>8</v>
      </c>
      <c r="E43" s="93">
        <v>32</v>
      </c>
      <c r="F43" s="93">
        <v>600</v>
      </c>
      <c r="G43" s="93">
        <v>50</v>
      </c>
      <c r="H43" s="93">
        <v>400</v>
      </c>
      <c r="I43" s="94" t="str">
        <f t="shared" si="1"/>
        <v>Aislada</v>
      </c>
      <c r="J43" s="101"/>
      <c r="K43" s="102"/>
      <c r="L43" s="91"/>
      <c r="M43" s="91"/>
      <c r="N43" s="95"/>
    </row>
    <row r="44" spans="1:17">
      <c r="A44" s="91" t="s">
        <v>124</v>
      </c>
      <c r="B44" s="77" t="s">
        <v>306</v>
      </c>
      <c r="C44" s="91" t="str">
        <f t="shared" si="0"/>
        <v>A31 - PQ</v>
      </c>
      <c r="D44" s="92">
        <v>0</v>
      </c>
      <c r="E44" s="93">
        <v>0</v>
      </c>
      <c r="F44" s="93">
        <v>0</v>
      </c>
      <c r="G44" s="93">
        <v>0</v>
      </c>
      <c r="H44" s="93">
        <v>0</v>
      </c>
      <c r="I44" s="94" t="str">
        <f t="shared" si="1"/>
        <v>Aislada</v>
      </c>
      <c r="J44" s="101"/>
      <c r="K44" s="102"/>
      <c r="L44" s="91"/>
      <c r="M44" s="91"/>
      <c r="N44" s="95"/>
    </row>
    <row r="45" spans="1:17">
      <c r="A45" s="91" t="s">
        <v>125</v>
      </c>
      <c r="B45" s="77" t="s">
        <v>307</v>
      </c>
      <c r="C45" s="91" t="str">
        <f t="shared" si="0"/>
        <v>A32 - A203-50</v>
      </c>
      <c r="D45" s="92">
        <v>3</v>
      </c>
      <c r="E45" s="93">
        <v>12</v>
      </c>
      <c r="F45" s="93">
        <v>200</v>
      </c>
      <c r="G45" s="93">
        <v>50</v>
      </c>
      <c r="H45" s="93">
        <v>150</v>
      </c>
      <c r="I45" s="94" t="str">
        <f t="shared" si="1"/>
        <v>Aislada</v>
      </c>
      <c r="J45" s="101"/>
      <c r="K45" s="102"/>
      <c r="L45" s="91"/>
      <c r="M45" s="91"/>
      <c r="N45" s="95"/>
    </row>
    <row r="46" spans="1:17">
      <c r="A46" s="91" t="s">
        <v>126</v>
      </c>
      <c r="B46" s="77" t="s">
        <v>308</v>
      </c>
      <c r="C46" s="91" t="str">
        <f t="shared" si="0"/>
        <v>A33 - A604-50(PB)</v>
      </c>
      <c r="D46" s="92">
        <v>4</v>
      </c>
      <c r="E46" s="93">
        <v>16</v>
      </c>
      <c r="F46" s="93">
        <v>600</v>
      </c>
      <c r="G46" s="93">
        <v>50</v>
      </c>
      <c r="H46" s="93">
        <v>200</v>
      </c>
      <c r="I46" s="94" t="str">
        <f t="shared" si="1"/>
        <v>Aislada</v>
      </c>
      <c r="J46" s="101"/>
      <c r="K46" s="102"/>
      <c r="L46" s="91"/>
      <c r="M46" s="91"/>
      <c r="N46" s="97"/>
    </row>
    <row r="47" spans="1:17">
      <c r="A47" s="91" t="s">
        <v>127</v>
      </c>
      <c r="B47" s="77" t="s">
        <v>309</v>
      </c>
      <c r="C47" s="91" t="str">
        <f t="shared" si="0"/>
        <v>A34 - A603-50</v>
      </c>
      <c r="D47" s="92">
        <v>3</v>
      </c>
      <c r="E47" s="93">
        <v>12</v>
      </c>
      <c r="F47" s="93">
        <v>600</v>
      </c>
      <c r="G47" s="93">
        <v>50</v>
      </c>
      <c r="H47" s="93">
        <v>150</v>
      </c>
      <c r="I47" s="94" t="str">
        <f t="shared" si="1"/>
        <v>Aislada</v>
      </c>
      <c r="J47" s="101"/>
      <c r="K47" s="102"/>
      <c r="M47" s="91"/>
      <c r="N47" s="95"/>
    </row>
    <row r="48" spans="1:17">
      <c r="A48" s="91" t="s">
        <v>128</v>
      </c>
      <c r="B48" s="77" t="s">
        <v>310</v>
      </c>
      <c r="C48" s="91" t="str">
        <f t="shared" si="0"/>
        <v>A35 - A404-50</v>
      </c>
      <c r="D48" s="92">
        <v>4</v>
      </c>
      <c r="E48" s="93">
        <v>16</v>
      </c>
      <c r="F48" s="93">
        <v>400</v>
      </c>
      <c r="G48" s="93">
        <v>50</v>
      </c>
      <c r="H48" s="93">
        <v>200</v>
      </c>
      <c r="I48" s="94" t="str">
        <f t="shared" si="1"/>
        <v>Aislada</v>
      </c>
      <c r="J48" s="102"/>
      <c r="K48" s="102"/>
      <c r="L48" s="91"/>
      <c r="M48" s="91"/>
      <c r="N48" s="95"/>
    </row>
    <row r="49" spans="1:18">
      <c r="A49" s="91" t="s">
        <v>129</v>
      </c>
      <c r="B49" s="77" t="s">
        <v>311</v>
      </c>
      <c r="C49" s="91" t="str">
        <f t="shared" si="0"/>
        <v>A36 - A602-50(VU)</v>
      </c>
      <c r="D49" s="92">
        <v>2</v>
      </c>
      <c r="E49" s="93">
        <v>8</v>
      </c>
      <c r="F49" s="93">
        <v>600</v>
      </c>
      <c r="G49" s="93">
        <v>50</v>
      </c>
      <c r="H49" s="93">
        <v>100</v>
      </c>
      <c r="I49" s="94" t="str">
        <f t="shared" si="1"/>
        <v>Aislada</v>
      </c>
      <c r="J49" s="91"/>
      <c r="K49" s="91"/>
      <c r="L49" s="91"/>
      <c r="M49" s="91"/>
      <c r="N49" s="95"/>
    </row>
    <row r="50" spans="1:18">
      <c r="A50" s="91" t="s">
        <v>130</v>
      </c>
      <c r="B50" s="77" t="s">
        <v>312</v>
      </c>
      <c r="C50" s="91" t="str">
        <f t="shared" si="0"/>
        <v>A37 - A1002-35(VU)</v>
      </c>
      <c r="D50" s="92">
        <v>2</v>
      </c>
      <c r="E50" s="93">
        <v>8</v>
      </c>
      <c r="F50" s="93">
        <v>1000</v>
      </c>
      <c r="G50" s="93">
        <v>35</v>
      </c>
      <c r="H50" s="93">
        <v>70</v>
      </c>
      <c r="I50" s="94" t="str">
        <f t="shared" si="1"/>
        <v>Aislada</v>
      </c>
      <c r="J50" s="91"/>
      <c r="K50" s="91"/>
      <c r="L50" s="91"/>
      <c r="M50" s="91"/>
      <c r="N50" s="95"/>
    </row>
    <row r="51" spans="1:18">
      <c r="A51" s="91" t="s">
        <v>131</v>
      </c>
      <c r="B51" s="77" t="s">
        <v>313</v>
      </c>
      <c r="C51" s="91" t="str">
        <f t="shared" si="0"/>
        <v>A38 - A1002-35(VB)</v>
      </c>
      <c r="D51" s="92">
        <v>2</v>
      </c>
      <c r="E51" s="93">
        <v>8</v>
      </c>
      <c r="F51" s="93">
        <v>1000</v>
      </c>
      <c r="G51" s="93">
        <v>35</v>
      </c>
      <c r="H51" s="93">
        <v>70</v>
      </c>
      <c r="I51" s="94" t="str">
        <f t="shared" si="1"/>
        <v>Aislada</v>
      </c>
      <c r="J51" s="91"/>
      <c r="K51" s="91"/>
      <c r="L51" s="91"/>
      <c r="M51" s="91"/>
      <c r="N51" s="95"/>
    </row>
    <row r="52" spans="1:18">
      <c r="A52" s="91" t="s">
        <v>132</v>
      </c>
      <c r="B52" s="77" t="s">
        <v>314</v>
      </c>
      <c r="C52" s="91" t="str">
        <f t="shared" si="0"/>
        <v>A39 - A1006-40</v>
      </c>
      <c r="D52" s="92">
        <v>6</v>
      </c>
      <c r="E52" s="93">
        <v>24</v>
      </c>
      <c r="F52" s="93">
        <v>1000</v>
      </c>
      <c r="G52" s="93">
        <v>40</v>
      </c>
      <c r="H52" s="93">
        <v>240</v>
      </c>
      <c r="I52" s="94" t="str">
        <f t="shared" si="1"/>
        <v>Aislada</v>
      </c>
      <c r="J52" s="91"/>
      <c r="K52" s="91"/>
      <c r="L52" s="91"/>
      <c r="M52" s="91"/>
      <c r="N52" s="91"/>
    </row>
    <row r="53" spans="1:18">
      <c r="A53" s="91" t="s">
        <v>133</v>
      </c>
      <c r="B53" s="77" t="s">
        <v>315</v>
      </c>
      <c r="C53" s="91" t="str">
        <f t="shared" si="0"/>
        <v>A40 - A604-40</v>
      </c>
      <c r="D53" s="92">
        <v>4</v>
      </c>
      <c r="E53" s="93">
        <v>16</v>
      </c>
      <c r="F53" s="93">
        <v>600</v>
      </c>
      <c r="G53" s="93">
        <v>40</v>
      </c>
      <c r="H53" s="93">
        <v>160</v>
      </c>
      <c r="I53" s="94" t="str">
        <f t="shared" si="1"/>
        <v>Aislada</v>
      </c>
      <c r="J53" s="91"/>
      <c r="K53" s="91"/>
      <c r="L53" s="91"/>
      <c r="M53" s="91"/>
      <c r="N53" s="91"/>
    </row>
    <row r="54" spans="1:18">
      <c r="A54" s="91" t="s">
        <v>134</v>
      </c>
      <c r="B54" s="77" t="s">
        <v>316</v>
      </c>
      <c r="C54" s="91" t="str">
        <f t="shared" si="0"/>
        <v>A41 - A1002-25</v>
      </c>
      <c r="D54" s="92">
        <v>2</v>
      </c>
      <c r="E54" s="93">
        <v>8</v>
      </c>
      <c r="F54" s="93">
        <v>1000</v>
      </c>
      <c r="G54" s="93">
        <v>25</v>
      </c>
      <c r="H54" s="93">
        <v>50</v>
      </c>
      <c r="I54" s="94" t="str">
        <f t="shared" si="1"/>
        <v>Aislada</v>
      </c>
      <c r="J54" s="91"/>
      <c r="K54" s="91"/>
      <c r="L54" s="91"/>
      <c r="M54" s="91"/>
      <c r="N54" s="91"/>
    </row>
    <row r="55" spans="1:18">
      <c r="A55" s="91" t="s">
        <v>135</v>
      </c>
      <c r="B55" s="77" t="s">
        <v>317</v>
      </c>
      <c r="C55" s="91" t="str">
        <f t="shared" si="0"/>
        <v>A42 - A1252-5</v>
      </c>
      <c r="D55" s="92">
        <v>2</v>
      </c>
      <c r="E55" s="93">
        <v>8</v>
      </c>
      <c r="F55" s="93">
        <v>1250</v>
      </c>
      <c r="G55" s="93">
        <v>5</v>
      </c>
      <c r="H55" s="93">
        <v>10</v>
      </c>
      <c r="I55" s="94" t="str">
        <f t="shared" si="1"/>
        <v>Aislada</v>
      </c>
      <c r="J55" s="86" t="s">
        <v>430</v>
      </c>
      <c r="K55" s="86" t="s">
        <v>441</v>
      </c>
      <c r="L55" s="91"/>
      <c r="O55" s="83" t="s">
        <v>467</v>
      </c>
      <c r="P55" s="82" t="s">
        <v>465</v>
      </c>
      <c r="Q55" s="82" t="s">
        <v>466</v>
      </c>
      <c r="R55" s="103" t="s">
        <v>522</v>
      </c>
    </row>
    <row r="56" spans="1:18">
      <c r="A56" s="91" t="s">
        <v>136</v>
      </c>
      <c r="B56" s="77" t="s">
        <v>318</v>
      </c>
      <c r="C56" s="91" t="str">
        <f t="shared" si="0"/>
        <v>A43 - A2502-5</v>
      </c>
      <c r="D56" s="92">
        <v>2</v>
      </c>
      <c r="E56" s="93">
        <v>8</v>
      </c>
      <c r="F56" s="93">
        <v>2500</v>
      </c>
      <c r="G56" s="93">
        <v>5</v>
      </c>
      <c r="H56" s="93">
        <v>10</v>
      </c>
      <c r="I56" s="94" t="str">
        <f t="shared" si="1"/>
        <v>Aislada</v>
      </c>
      <c r="J56" s="91"/>
      <c r="K56" s="91"/>
      <c r="L56" s="91"/>
      <c r="O56" s="96" t="s">
        <v>546</v>
      </c>
      <c r="P56" s="92" t="s">
        <v>523</v>
      </c>
      <c r="Q56" s="92" t="s">
        <v>545</v>
      </c>
      <c r="R56" s="77" t="s">
        <v>521</v>
      </c>
    </row>
    <row r="57" spans="1:18">
      <c r="A57" s="91" t="s">
        <v>137</v>
      </c>
      <c r="B57" s="77" t="s">
        <v>319</v>
      </c>
      <c r="C57" s="91" t="str">
        <f t="shared" si="0"/>
        <v>A44 - A5001-2.5</v>
      </c>
      <c r="D57" s="92">
        <v>1</v>
      </c>
      <c r="E57" s="93">
        <v>4</v>
      </c>
      <c r="F57" s="93">
        <v>5000</v>
      </c>
      <c r="G57" s="93" t="s">
        <v>424</v>
      </c>
      <c r="H57" s="93" t="s">
        <v>424</v>
      </c>
      <c r="I57" s="94" t="str">
        <f t="shared" si="1"/>
        <v>Aislada</v>
      </c>
      <c r="J57" s="93" t="s">
        <v>435</v>
      </c>
      <c r="K57" s="91" t="s">
        <v>442</v>
      </c>
      <c r="L57" s="91"/>
      <c r="O57" s="96"/>
      <c r="P57" s="92"/>
      <c r="Q57" s="92"/>
    </row>
    <row r="58" spans="1:18">
      <c r="A58" s="91" t="s">
        <v>138</v>
      </c>
      <c r="B58" s="77" t="s">
        <v>320</v>
      </c>
      <c r="C58" s="91" t="str">
        <f t="shared" si="0"/>
        <v>A45 - A804i-70</v>
      </c>
      <c r="D58" s="92">
        <v>4</v>
      </c>
      <c r="E58" s="93">
        <v>16</v>
      </c>
      <c r="F58" s="93">
        <v>800</v>
      </c>
      <c r="G58" s="93">
        <v>70</v>
      </c>
      <c r="H58" s="93">
        <v>280</v>
      </c>
      <c r="I58" s="94" t="str">
        <f t="shared" si="1"/>
        <v>Aislada</v>
      </c>
      <c r="J58" s="93" t="s">
        <v>434</v>
      </c>
      <c r="K58" s="91" t="s">
        <v>443</v>
      </c>
      <c r="L58" s="91"/>
      <c r="O58" s="96"/>
      <c r="P58" s="92"/>
      <c r="Q58" s="92"/>
    </row>
    <row r="59" spans="1:18">
      <c r="A59" s="91" t="s">
        <v>139</v>
      </c>
      <c r="B59" s="77" t="s">
        <v>321</v>
      </c>
      <c r="C59" s="91" t="str">
        <f t="shared" si="0"/>
        <v>A46 - A5004i-75</v>
      </c>
      <c r="D59" s="92">
        <v>4</v>
      </c>
      <c r="E59" s="93">
        <v>16</v>
      </c>
      <c r="F59" s="93">
        <v>5000</v>
      </c>
      <c r="G59" s="93">
        <v>75</v>
      </c>
      <c r="H59" s="93">
        <v>300</v>
      </c>
      <c r="I59" s="94" t="str">
        <f t="shared" si="1"/>
        <v>Aislada</v>
      </c>
      <c r="J59" s="93" t="s">
        <v>433</v>
      </c>
      <c r="K59" s="91" t="s">
        <v>444</v>
      </c>
      <c r="L59" s="91"/>
      <c r="O59" s="96"/>
      <c r="P59" s="92"/>
      <c r="Q59" s="92"/>
    </row>
    <row r="60" spans="1:18">
      <c r="A60" s="91" t="s">
        <v>140</v>
      </c>
      <c r="B60" s="77" t="s">
        <v>322</v>
      </c>
      <c r="C60" s="91" t="str">
        <f t="shared" si="0"/>
        <v>A47 - A10004i-75</v>
      </c>
      <c r="D60" s="92">
        <v>4</v>
      </c>
      <c r="E60" s="93">
        <v>16</v>
      </c>
      <c r="F60" s="93">
        <v>10000</v>
      </c>
      <c r="G60" s="93">
        <v>75</v>
      </c>
      <c r="H60" s="93">
        <v>300</v>
      </c>
      <c r="I60" s="94" t="str">
        <f t="shared" si="1"/>
        <v>Aislada</v>
      </c>
      <c r="J60" s="93" t="s">
        <v>432</v>
      </c>
      <c r="K60" s="91" t="s">
        <v>445</v>
      </c>
      <c r="L60" s="91"/>
      <c r="O60" s="96"/>
      <c r="P60" s="92"/>
      <c r="Q60" s="92"/>
    </row>
    <row r="61" spans="1:18">
      <c r="A61" s="91" t="s">
        <v>141</v>
      </c>
      <c r="B61" s="77" t="s">
        <v>323</v>
      </c>
      <c r="C61" s="91" t="str">
        <f t="shared" si="0"/>
        <v>A48 - A20004i-70</v>
      </c>
      <c r="D61" s="92">
        <v>4</v>
      </c>
      <c r="E61" s="93">
        <v>16</v>
      </c>
      <c r="F61" s="93">
        <v>20000</v>
      </c>
      <c r="G61" s="93">
        <v>70</v>
      </c>
      <c r="H61" s="93">
        <v>280</v>
      </c>
      <c r="I61" s="94" t="str">
        <f t="shared" si="1"/>
        <v>Aislada</v>
      </c>
      <c r="J61" s="93" t="s">
        <v>431</v>
      </c>
      <c r="K61" s="91" t="s">
        <v>516</v>
      </c>
      <c r="L61" s="91"/>
      <c r="O61" s="96"/>
      <c r="P61" s="92"/>
      <c r="Q61" s="92"/>
    </row>
    <row r="62" spans="1:18">
      <c r="A62" s="91" t="s">
        <v>142</v>
      </c>
      <c r="B62" s="77" t="s">
        <v>324</v>
      </c>
      <c r="C62" s="91" t="str">
        <f t="shared" si="0"/>
        <v>A49 - A10002-5</v>
      </c>
      <c r="D62" s="92">
        <v>2</v>
      </c>
      <c r="E62" s="93">
        <v>8</v>
      </c>
      <c r="F62" s="93">
        <v>10000</v>
      </c>
      <c r="G62" s="93">
        <v>5</v>
      </c>
      <c r="H62" s="93">
        <v>10</v>
      </c>
      <c r="I62" s="94" t="str">
        <f t="shared" si="1"/>
        <v>Aislada</v>
      </c>
      <c r="J62" s="93" t="s">
        <v>476</v>
      </c>
      <c r="K62" s="91" t="s">
        <v>11</v>
      </c>
      <c r="L62" s="91"/>
      <c r="O62" s="96"/>
      <c r="P62" s="92"/>
      <c r="Q62" s="92"/>
    </row>
    <row r="63" spans="1:18">
      <c r="A63" s="91" t="s">
        <v>143</v>
      </c>
      <c r="B63" s="77" t="s">
        <v>288</v>
      </c>
      <c r="C63" s="91" t="str">
        <f t="shared" si="0"/>
        <v>A50 - A804i-60</v>
      </c>
      <c r="D63" s="92">
        <v>4</v>
      </c>
      <c r="E63" s="93">
        <v>16</v>
      </c>
      <c r="F63" s="93">
        <v>800</v>
      </c>
      <c r="G63" s="93">
        <v>60</v>
      </c>
      <c r="H63" s="93">
        <v>240</v>
      </c>
      <c r="I63" s="94" t="str">
        <f t="shared" si="1"/>
        <v>Aislada</v>
      </c>
      <c r="J63" s="93" t="s">
        <v>475</v>
      </c>
      <c r="K63" s="91" t="s">
        <v>446</v>
      </c>
      <c r="L63" s="91"/>
      <c r="M63" s="91"/>
      <c r="N63" s="91"/>
      <c r="O63" s="96"/>
      <c r="P63" s="78"/>
      <c r="Q63" s="78"/>
    </row>
    <row r="64" spans="1:18">
      <c r="A64" s="91" t="s">
        <v>325</v>
      </c>
      <c r="B64" s="77" t="s">
        <v>326</v>
      </c>
      <c r="C64" s="91" t="str">
        <f t="shared" si="0"/>
        <v>A51 - A6004i-70</v>
      </c>
      <c r="D64" s="78">
        <v>4</v>
      </c>
      <c r="E64" s="77">
        <v>16</v>
      </c>
      <c r="F64" s="77">
        <v>6000</v>
      </c>
      <c r="G64" s="77">
        <v>70</v>
      </c>
      <c r="H64" s="77">
        <v>280</v>
      </c>
      <c r="I64" s="94" t="str">
        <f t="shared" si="1"/>
        <v>Aislada</v>
      </c>
      <c r="J64" s="93" t="s">
        <v>477</v>
      </c>
      <c r="K64" s="91" t="s">
        <v>447</v>
      </c>
      <c r="L64" s="91"/>
      <c r="M64" s="91"/>
      <c r="N64" s="91"/>
      <c r="O64" s="96"/>
      <c r="P64" s="78"/>
      <c r="Q64" s="78"/>
    </row>
    <row r="65" spans="1:17">
      <c r="A65" s="91" t="s">
        <v>327</v>
      </c>
      <c r="B65" s="77" t="s">
        <v>328</v>
      </c>
      <c r="C65" s="91" t="str">
        <f t="shared" si="0"/>
        <v>A52 - A2504i-70</v>
      </c>
      <c r="D65" s="78">
        <v>4</v>
      </c>
      <c r="E65" s="77">
        <v>16</v>
      </c>
      <c r="F65" s="77">
        <v>2500</v>
      </c>
      <c r="G65" s="77">
        <v>70</v>
      </c>
      <c r="H65" s="77">
        <v>280</v>
      </c>
      <c r="I65" s="94" t="str">
        <f t="shared" si="1"/>
        <v>Aislada</v>
      </c>
      <c r="J65" s="93" t="s">
        <v>478</v>
      </c>
      <c r="K65" s="91" t="s">
        <v>448</v>
      </c>
      <c r="L65" s="91"/>
      <c r="M65" s="91"/>
      <c r="N65" s="91"/>
      <c r="O65" s="96"/>
      <c r="P65" s="78"/>
      <c r="Q65" s="78"/>
    </row>
    <row r="66" spans="1:17">
      <c r="A66" s="91" t="s">
        <v>329</v>
      </c>
      <c r="B66" s="77" t="s">
        <v>330</v>
      </c>
      <c r="C66" s="91" t="str">
        <f t="shared" si="0"/>
        <v>A53 - A10016-25</v>
      </c>
      <c r="D66" s="78">
        <v>16</v>
      </c>
      <c r="E66" s="77">
        <v>48</v>
      </c>
      <c r="F66" s="77">
        <v>10000</v>
      </c>
      <c r="G66" s="77">
        <v>25</v>
      </c>
      <c r="H66" s="77">
        <v>400</v>
      </c>
      <c r="I66" s="94" t="str">
        <f t="shared" si="1"/>
        <v>Aislada</v>
      </c>
      <c r="J66" s="93" t="s">
        <v>479</v>
      </c>
      <c r="K66" s="91" t="s">
        <v>449</v>
      </c>
      <c r="L66" s="91"/>
      <c r="M66" s="91"/>
      <c r="N66" s="91"/>
    </row>
    <row r="67" spans="1:17">
      <c r="A67" s="91" t="s">
        <v>331</v>
      </c>
      <c r="B67" s="77" t="s">
        <v>332</v>
      </c>
      <c r="C67" s="91" t="str">
        <f t="shared" si="0"/>
        <v>A54 - A10012-25</v>
      </c>
      <c r="D67" s="78">
        <v>12</v>
      </c>
      <c r="E67" s="77">
        <v>36</v>
      </c>
      <c r="F67" s="77">
        <v>10000</v>
      </c>
      <c r="G67" s="77">
        <v>25</v>
      </c>
      <c r="H67" s="77">
        <v>300</v>
      </c>
      <c r="I67" s="94" t="str">
        <f t="shared" si="1"/>
        <v>Aislada</v>
      </c>
      <c r="J67" s="93" t="s">
        <v>480</v>
      </c>
      <c r="K67" s="91" t="s">
        <v>450</v>
      </c>
      <c r="L67" s="91"/>
      <c r="M67" s="91"/>
      <c r="N67" s="91"/>
    </row>
    <row r="68" spans="1:17">
      <c r="A68" s="91" t="s">
        <v>333</v>
      </c>
      <c r="B68" s="77" t="s">
        <v>334</v>
      </c>
      <c r="C68" s="91" t="str">
        <f t="shared" si="0"/>
        <v>A55 - A10008-25</v>
      </c>
      <c r="D68" s="78">
        <v>8</v>
      </c>
      <c r="E68" s="77">
        <v>24</v>
      </c>
      <c r="F68" s="77">
        <v>10000</v>
      </c>
      <c r="G68" s="77">
        <v>25</v>
      </c>
      <c r="H68" s="77">
        <v>200</v>
      </c>
      <c r="I68" s="94" t="str">
        <f t="shared" si="1"/>
        <v>Aislada</v>
      </c>
      <c r="J68" s="93" t="s">
        <v>481</v>
      </c>
      <c r="K68" s="91" t="s">
        <v>451</v>
      </c>
      <c r="L68" s="91"/>
      <c r="M68" s="91"/>
      <c r="N68" s="91"/>
    </row>
    <row r="69" spans="1:17">
      <c r="A69" s="91" t="s">
        <v>335</v>
      </c>
      <c r="B69" s="77" t="s">
        <v>336</v>
      </c>
      <c r="C69" s="91" t="str">
        <f t="shared" si="0"/>
        <v>A56 - A5008-25</v>
      </c>
      <c r="D69" s="78">
        <v>8</v>
      </c>
      <c r="E69" s="77">
        <v>24</v>
      </c>
      <c r="F69" s="77">
        <v>5000</v>
      </c>
      <c r="G69" s="77">
        <v>25</v>
      </c>
      <c r="H69" s="77">
        <v>200</v>
      </c>
      <c r="I69" s="94" t="str">
        <f t="shared" si="1"/>
        <v>Aislada</v>
      </c>
      <c r="J69" s="93" t="s">
        <v>482</v>
      </c>
      <c r="K69" s="91" t="s">
        <v>452</v>
      </c>
      <c r="L69" s="91"/>
      <c r="M69" s="91"/>
      <c r="N69" s="91"/>
    </row>
    <row r="70" spans="1:17">
      <c r="A70" s="91" t="s">
        <v>337</v>
      </c>
      <c r="B70" s="77" t="s">
        <v>338</v>
      </c>
      <c r="C70" s="91" t="str">
        <f t="shared" ref="C70:C133" si="2">CONCATENATE(A70," ","-"," ",B70)</f>
        <v>A57 - A5012-25</v>
      </c>
      <c r="D70" s="78">
        <v>12</v>
      </c>
      <c r="E70" s="77">
        <v>36</v>
      </c>
      <c r="F70" s="77">
        <v>5000</v>
      </c>
      <c r="G70" s="77">
        <v>25</v>
      </c>
      <c r="H70" s="77">
        <v>300</v>
      </c>
      <c r="I70" s="94" t="str">
        <f t="shared" ref="I70:I133" si="3">IF((MID(A70,1,1))="H","Histórica",IF(((MID(A70,1,1)))="A","Aislada",IF((MID(A70,1,1))="B","Pareada",IF((MID(A70,1,1))="C","Continua","Línea de Fábrica"))))</f>
        <v>Aislada</v>
      </c>
      <c r="J70" s="93" t="s">
        <v>483</v>
      </c>
      <c r="K70" s="91" t="s">
        <v>453</v>
      </c>
      <c r="L70" s="91"/>
      <c r="M70" s="91"/>
      <c r="N70" s="91"/>
    </row>
    <row r="71" spans="1:17">
      <c r="A71" s="91" t="s">
        <v>339</v>
      </c>
      <c r="B71" s="77" t="s">
        <v>340</v>
      </c>
      <c r="C71" s="91" t="str">
        <f t="shared" si="2"/>
        <v>A58 - A606-35</v>
      </c>
      <c r="D71" s="78">
        <v>6</v>
      </c>
      <c r="E71" s="77">
        <v>18</v>
      </c>
      <c r="F71" s="77">
        <v>600</v>
      </c>
      <c r="G71" s="77">
        <v>35</v>
      </c>
      <c r="H71" s="77">
        <v>210</v>
      </c>
      <c r="I71" s="94" t="str">
        <f t="shared" si="3"/>
        <v>Aislada</v>
      </c>
      <c r="J71" s="93" t="s">
        <v>484</v>
      </c>
      <c r="K71" s="91" t="s">
        <v>454</v>
      </c>
      <c r="L71" s="91"/>
      <c r="M71" s="91"/>
      <c r="N71" s="91"/>
    </row>
    <row r="72" spans="1:17">
      <c r="A72" s="91" t="s">
        <v>341</v>
      </c>
      <c r="B72" s="77" t="s">
        <v>342</v>
      </c>
      <c r="C72" s="91" t="str">
        <f t="shared" si="2"/>
        <v>A59 - A1006-35</v>
      </c>
      <c r="D72" s="78">
        <v>6</v>
      </c>
      <c r="E72" s="77">
        <v>18</v>
      </c>
      <c r="F72" s="77">
        <v>1000</v>
      </c>
      <c r="G72" s="77">
        <v>35</v>
      </c>
      <c r="H72" s="77">
        <v>210</v>
      </c>
      <c r="I72" s="94" t="str">
        <f t="shared" si="3"/>
        <v>Aislada</v>
      </c>
      <c r="J72" s="93" t="s">
        <v>485</v>
      </c>
      <c r="K72" s="91" t="s">
        <v>455</v>
      </c>
      <c r="L72" s="91"/>
      <c r="M72" s="91"/>
      <c r="N72" s="91"/>
    </row>
    <row r="73" spans="1:17">
      <c r="A73" s="91" t="s">
        <v>343</v>
      </c>
      <c r="B73" s="77" t="s">
        <v>344</v>
      </c>
      <c r="C73" s="91" t="str">
        <f t="shared" si="2"/>
        <v>A60 - A1008-35</v>
      </c>
      <c r="D73" s="78">
        <v>8</v>
      </c>
      <c r="E73" s="77">
        <v>24</v>
      </c>
      <c r="F73" s="77">
        <v>1000</v>
      </c>
      <c r="G73" s="77">
        <v>35</v>
      </c>
      <c r="H73" s="77">
        <v>280</v>
      </c>
      <c r="I73" s="94" t="str">
        <f t="shared" si="3"/>
        <v>Aislada</v>
      </c>
      <c r="J73" s="93" t="s">
        <v>486</v>
      </c>
      <c r="K73" s="91" t="s">
        <v>456</v>
      </c>
      <c r="L73" s="91"/>
      <c r="M73" s="91"/>
      <c r="N73" s="91"/>
    </row>
    <row r="74" spans="1:17">
      <c r="A74" s="91" t="s">
        <v>345</v>
      </c>
      <c r="B74" s="77" t="s">
        <v>346</v>
      </c>
      <c r="C74" s="91" t="str">
        <f t="shared" si="2"/>
        <v>A61 - A1010-35</v>
      </c>
      <c r="D74" s="78">
        <v>10</v>
      </c>
      <c r="E74" s="77">
        <v>30</v>
      </c>
      <c r="F74" s="77">
        <v>1000</v>
      </c>
      <c r="G74" s="77">
        <v>35</v>
      </c>
      <c r="H74" s="77">
        <v>350</v>
      </c>
      <c r="I74" s="94" t="str">
        <f t="shared" si="3"/>
        <v>Aislada</v>
      </c>
      <c r="J74" s="93" t="s">
        <v>487</v>
      </c>
      <c r="K74" s="91" t="s">
        <v>457</v>
      </c>
      <c r="L74" s="91"/>
      <c r="M74" s="91"/>
      <c r="N74" s="91"/>
    </row>
    <row r="75" spans="1:17">
      <c r="A75" s="91" t="s">
        <v>347</v>
      </c>
      <c r="B75" s="77" t="s">
        <v>348</v>
      </c>
      <c r="C75" s="91" t="str">
        <f t="shared" si="2"/>
        <v>A62 - A2025-35</v>
      </c>
      <c r="D75" s="78">
        <v>25</v>
      </c>
      <c r="E75" s="77">
        <v>75</v>
      </c>
      <c r="F75" s="77">
        <v>2000</v>
      </c>
      <c r="G75" s="77">
        <v>35</v>
      </c>
      <c r="H75" s="77">
        <v>875</v>
      </c>
      <c r="I75" s="94" t="str">
        <f t="shared" si="3"/>
        <v>Aislada</v>
      </c>
      <c r="J75" s="93" t="s">
        <v>488</v>
      </c>
      <c r="K75" s="91" t="s">
        <v>458</v>
      </c>
      <c r="L75" s="91"/>
      <c r="M75" s="91"/>
      <c r="N75" s="91"/>
    </row>
    <row r="76" spans="1:17">
      <c r="A76" s="91" t="s">
        <v>349</v>
      </c>
      <c r="B76" s="77" t="s">
        <v>350</v>
      </c>
      <c r="C76" s="91" t="str">
        <f t="shared" si="2"/>
        <v>A63 - A5010-25</v>
      </c>
      <c r="D76" s="78">
        <v>10</v>
      </c>
      <c r="E76" s="77">
        <v>30</v>
      </c>
      <c r="F76" s="77">
        <v>5000</v>
      </c>
      <c r="G76" s="77">
        <v>25</v>
      </c>
      <c r="H76" s="77">
        <v>250</v>
      </c>
      <c r="I76" s="94" t="str">
        <f t="shared" si="3"/>
        <v>Aislada</v>
      </c>
      <c r="J76" s="93" t="s">
        <v>489</v>
      </c>
      <c r="K76" s="91" t="s">
        <v>459</v>
      </c>
      <c r="L76" s="91"/>
      <c r="M76" s="91"/>
      <c r="N76" s="91"/>
    </row>
    <row r="77" spans="1:17">
      <c r="A77" s="91" t="s">
        <v>351</v>
      </c>
      <c r="B77" s="77" t="s">
        <v>352</v>
      </c>
      <c r="C77" s="91" t="str">
        <f t="shared" si="2"/>
        <v>A64 - A5016-25</v>
      </c>
      <c r="D77" s="78">
        <v>16</v>
      </c>
      <c r="E77" s="77">
        <v>48</v>
      </c>
      <c r="F77" s="77">
        <v>5000</v>
      </c>
      <c r="G77" s="77">
        <v>25</v>
      </c>
      <c r="H77" s="77">
        <v>400</v>
      </c>
      <c r="I77" s="94" t="str">
        <f t="shared" si="3"/>
        <v>Aislada</v>
      </c>
      <c r="J77" s="93" t="s">
        <v>490</v>
      </c>
      <c r="K77" s="91" t="s">
        <v>460</v>
      </c>
      <c r="L77" s="91"/>
      <c r="M77" s="91"/>
      <c r="N77" s="91"/>
    </row>
    <row r="78" spans="1:17">
      <c r="A78" s="91" t="s">
        <v>353</v>
      </c>
      <c r="B78" s="77" t="s">
        <v>354</v>
      </c>
      <c r="C78" s="91" t="str">
        <f t="shared" si="2"/>
        <v>A65 - A5020-25</v>
      </c>
      <c r="D78" s="78">
        <v>20</v>
      </c>
      <c r="E78" s="77">
        <v>60</v>
      </c>
      <c r="F78" s="77">
        <v>5000</v>
      </c>
      <c r="G78" s="77">
        <v>25</v>
      </c>
      <c r="H78" s="77">
        <v>500</v>
      </c>
      <c r="I78" s="94" t="str">
        <f t="shared" si="3"/>
        <v>Aislada</v>
      </c>
      <c r="J78" s="93" t="s">
        <v>491</v>
      </c>
      <c r="K78" s="91" t="s">
        <v>461</v>
      </c>
      <c r="L78" s="91"/>
      <c r="M78" s="91"/>
      <c r="N78" s="91"/>
    </row>
    <row r="79" spans="1:17">
      <c r="A79" s="91" t="s">
        <v>355</v>
      </c>
      <c r="B79" s="77" t="s">
        <v>356</v>
      </c>
      <c r="C79" s="91" t="str">
        <f t="shared" si="2"/>
        <v>A66 - A5030-25</v>
      </c>
      <c r="D79" s="78">
        <v>30</v>
      </c>
      <c r="E79" s="77">
        <v>90</v>
      </c>
      <c r="F79" s="77">
        <v>5000</v>
      </c>
      <c r="G79" s="77">
        <v>25</v>
      </c>
      <c r="H79" s="77">
        <v>750</v>
      </c>
      <c r="I79" s="94" t="str">
        <f t="shared" si="3"/>
        <v>Aislada</v>
      </c>
      <c r="J79" s="93" t="s">
        <v>492</v>
      </c>
      <c r="K79" s="91" t="s">
        <v>462</v>
      </c>
      <c r="L79" s="91"/>
      <c r="M79" s="91"/>
      <c r="N79" s="91"/>
    </row>
    <row r="80" spans="1:17">
      <c r="A80" s="91" t="s">
        <v>357</v>
      </c>
      <c r="B80" s="77" t="s">
        <v>358</v>
      </c>
      <c r="C80" s="91" t="str">
        <f t="shared" si="2"/>
        <v>A67 - A608-35</v>
      </c>
      <c r="D80" s="78">
        <v>8</v>
      </c>
      <c r="E80" s="77">
        <v>24</v>
      </c>
      <c r="F80" s="77">
        <v>600</v>
      </c>
      <c r="G80" s="77">
        <v>35</v>
      </c>
      <c r="H80" s="77">
        <v>280</v>
      </c>
      <c r="I80" s="94" t="str">
        <f t="shared" si="3"/>
        <v>Aislada</v>
      </c>
      <c r="J80" s="93" t="s">
        <v>493</v>
      </c>
      <c r="K80" s="91" t="s">
        <v>463</v>
      </c>
      <c r="L80" s="91"/>
      <c r="M80" s="91"/>
      <c r="N80" s="91"/>
    </row>
    <row r="81" spans="1:14">
      <c r="A81" s="91" t="s">
        <v>359</v>
      </c>
      <c r="B81" s="77" t="s">
        <v>360</v>
      </c>
      <c r="C81" s="91" t="str">
        <f t="shared" si="2"/>
        <v>A68 - A810-35</v>
      </c>
      <c r="D81" s="78">
        <v>10</v>
      </c>
      <c r="E81" s="77">
        <v>30</v>
      </c>
      <c r="F81" s="77">
        <v>800</v>
      </c>
      <c r="G81" s="77">
        <v>35</v>
      </c>
      <c r="H81" s="77">
        <v>350</v>
      </c>
      <c r="I81" s="94" t="str">
        <f t="shared" si="3"/>
        <v>Aislada</v>
      </c>
      <c r="J81" s="93" t="s">
        <v>494</v>
      </c>
      <c r="K81" s="90"/>
      <c r="L81" s="91"/>
      <c r="M81" s="91"/>
      <c r="N81" s="91"/>
    </row>
    <row r="82" spans="1:14">
      <c r="A82" s="91" t="s">
        <v>361</v>
      </c>
      <c r="B82" s="77" t="s">
        <v>362</v>
      </c>
      <c r="C82" s="91" t="str">
        <f t="shared" si="2"/>
        <v>A69 - A812-35</v>
      </c>
      <c r="D82" s="104">
        <v>12</v>
      </c>
      <c r="E82" s="79">
        <v>36</v>
      </c>
      <c r="F82" s="79">
        <v>800</v>
      </c>
      <c r="G82" s="79">
        <v>35</v>
      </c>
      <c r="H82" s="79">
        <v>420</v>
      </c>
      <c r="I82" s="94" t="str">
        <f t="shared" si="3"/>
        <v>Aislada</v>
      </c>
      <c r="J82" s="93" t="s">
        <v>495</v>
      </c>
      <c r="K82" s="86" t="s">
        <v>54</v>
      </c>
      <c r="L82" s="91"/>
      <c r="M82" s="91"/>
      <c r="N82" s="91"/>
    </row>
    <row r="83" spans="1:14">
      <c r="A83" s="91" t="s">
        <v>363</v>
      </c>
      <c r="B83" s="77" t="s">
        <v>364</v>
      </c>
      <c r="C83" s="91" t="str">
        <f t="shared" si="2"/>
        <v>A70 - A20004i-75</v>
      </c>
      <c r="D83" s="78">
        <v>4</v>
      </c>
      <c r="E83" s="77">
        <v>5</v>
      </c>
      <c r="F83" s="77">
        <v>20000</v>
      </c>
      <c r="G83" s="77">
        <v>75</v>
      </c>
      <c r="H83" s="77">
        <v>300</v>
      </c>
      <c r="I83" s="94" t="str">
        <f t="shared" si="3"/>
        <v>Aislada</v>
      </c>
      <c r="J83" s="93" t="s">
        <v>496</v>
      </c>
      <c r="K83" s="91"/>
      <c r="L83" s="91"/>
      <c r="M83" s="91"/>
      <c r="N83" s="91"/>
    </row>
    <row r="84" spans="1:14">
      <c r="A84" s="91" t="s">
        <v>365</v>
      </c>
      <c r="B84" s="77" t="s">
        <v>366</v>
      </c>
      <c r="C84" s="91" t="str">
        <f t="shared" si="2"/>
        <v>A71 - A10010-20</v>
      </c>
      <c r="D84" s="104">
        <v>10</v>
      </c>
      <c r="E84" s="79">
        <v>40</v>
      </c>
      <c r="F84" s="79">
        <v>10000</v>
      </c>
      <c r="G84" s="79">
        <v>20</v>
      </c>
      <c r="H84" s="79">
        <v>200</v>
      </c>
      <c r="I84" s="94" t="str">
        <f t="shared" si="3"/>
        <v>Aislada</v>
      </c>
      <c r="J84" s="93" t="s">
        <v>497</v>
      </c>
      <c r="K84" s="95" t="s">
        <v>21</v>
      </c>
      <c r="L84" s="91"/>
      <c r="M84" s="91"/>
      <c r="N84" s="91"/>
    </row>
    <row r="85" spans="1:14">
      <c r="A85" s="91" t="s">
        <v>367</v>
      </c>
      <c r="B85" s="77" t="s">
        <v>368</v>
      </c>
      <c r="C85" s="91" t="str">
        <f t="shared" si="2"/>
        <v>A72 - A10014-25</v>
      </c>
      <c r="D85" s="78">
        <v>14</v>
      </c>
      <c r="E85" s="77">
        <v>56</v>
      </c>
      <c r="F85" s="77">
        <v>10000</v>
      </c>
      <c r="G85" s="77">
        <v>25</v>
      </c>
      <c r="H85" s="77">
        <v>350</v>
      </c>
      <c r="I85" s="94" t="str">
        <f t="shared" si="3"/>
        <v>Aislada</v>
      </c>
      <c r="J85" s="93" t="s">
        <v>498</v>
      </c>
      <c r="K85" s="95" t="s">
        <v>26</v>
      </c>
      <c r="L85" s="91"/>
      <c r="M85" s="91"/>
      <c r="N85" s="91"/>
    </row>
    <row r="86" spans="1:14">
      <c r="A86" s="91" t="s">
        <v>369</v>
      </c>
      <c r="B86" s="77" t="s">
        <v>370</v>
      </c>
      <c r="C86" s="91" t="str">
        <f t="shared" si="2"/>
        <v>A73 - A10006-25</v>
      </c>
      <c r="D86" s="104">
        <v>6</v>
      </c>
      <c r="E86" s="79">
        <v>24</v>
      </c>
      <c r="F86" s="79">
        <v>10000</v>
      </c>
      <c r="G86" s="79">
        <v>25</v>
      </c>
      <c r="H86" s="79">
        <v>150</v>
      </c>
      <c r="I86" s="94" t="str">
        <f t="shared" si="3"/>
        <v>Aislada</v>
      </c>
      <c r="J86" s="93" t="s">
        <v>499</v>
      </c>
      <c r="K86" s="95" t="s">
        <v>31</v>
      </c>
      <c r="L86" s="91"/>
      <c r="M86" s="91"/>
      <c r="N86" s="91"/>
    </row>
    <row r="87" spans="1:14">
      <c r="A87" s="91" t="s">
        <v>371</v>
      </c>
      <c r="B87" s="77" t="s">
        <v>372</v>
      </c>
      <c r="C87" s="91" t="str">
        <f t="shared" si="2"/>
        <v>A74 - A602-35</v>
      </c>
      <c r="D87" s="78">
        <v>2</v>
      </c>
      <c r="E87" s="77">
        <v>8</v>
      </c>
      <c r="F87" s="77">
        <v>600</v>
      </c>
      <c r="G87" s="77">
        <v>35</v>
      </c>
      <c r="H87" s="77">
        <v>70</v>
      </c>
      <c r="I87" s="94" t="str">
        <f t="shared" si="3"/>
        <v>Aislada</v>
      </c>
      <c r="J87" s="93" t="s">
        <v>500</v>
      </c>
      <c r="K87" s="97" t="s">
        <v>60</v>
      </c>
      <c r="L87" s="91"/>
      <c r="M87" s="91"/>
      <c r="N87" s="91"/>
    </row>
    <row r="88" spans="1:14">
      <c r="A88" s="91" t="s">
        <v>373</v>
      </c>
      <c r="B88" s="77" t="s">
        <v>374</v>
      </c>
      <c r="C88" s="91" t="str">
        <f t="shared" si="2"/>
        <v>A75 - A5020-45</v>
      </c>
      <c r="D88" s="78">
        <v>20</v>
      </c>
      <c r="E88" s="77">
        <v>80</v>
      </c>
      <c r="F88" s="77">
        <v>5000</v>
      </c>
      <c r="G88" s="77">
        <v>45</v>
      </c>
      <c r="H88" s="77">
        <v>900</v>
      </c>
      <c r="I88" s="94" t="str">
        <f t="shared" si="3"/>
        <v>Aislada</v>
      </c>
      <c r="J88" s="93" t="s">
        <v>501</v>
      </c>
      <c r="K88" s="95" t="s">
        <v>28</v>
      </c>
      <c r="L88" s="91"/>
      <c r="M88" s="91"/>
      <c r="N88" s="91"/>
    </row>
    <row r="89" spans="1:14">
      <c r="A89" s="91" t="s">
        <v>375</v>
      </c>
      <c r="B89" s="77" t="s">
        <v>376</v>
      </c>
      <c r="C89" s="91" t="str">
        <f t="shared" si="2"/>
        <v>A76 - A606-60</v>
      </c>
      <c r="D89" s="104">
        <v>6</v>
      </c>
      <c r="E89" s="79">
        <v>24</v>
      </c>
      <c r="F89" s="79">
        <v>600</v>
      </c>
      <c r="G89" s="79">
        <v>60</v>
      </c>
      <c r="H89" s="79">
        <v>360</v>
      </c>
      <c r="I89" s="94" t="str">
        <f t="shared" si="3"/>
        <v>Aislada</v>
      </c>
      <c r="J89" s="93" t="s">
        <v>502</v>
      </c>
      <c r="K89" s="95" t="s">
        <v>22</v>
      </c>
      <c r="L89" s="91"/>
      <c r="M89" s="91"/>
      <c r="N89" s="91"/>
    </row>
    <row r="90" spans="1:14">
      <c r="A90" s="91" t="s">
        <v>377</v>
      </c>
      <c r="B90" s="77" t="s">
        <v>378</v>
      </c>
      <c r="C90" s="91" t="str">
        <f t="shared" si="2"/>
        <v>A77 - A25001-2</v>
      </c>
      <c r="D90" s="78">
        <v>1</v>
      </c>
      <c r="E90" s="77">
        <v>4</v>
      </c>
      <c r="F90" s="77">
        <v>25000</v>
      </c>
      <c r="G90" s="77">
        <v>2</v>
      </c>
      <c r="H90" s="77">
        <v>2</v>
      </c>
      <c r="I90" s="94" t="str">
        <f t="shared" si="3"/>
        <v>Aislada</v>
      </c>
      <c r="J90" s="93" t="s">
        <v>503</v>
      </c>
      <c r="K90" s="95" t="s">
        <v>24</v>
      </c>
      <c r="L90" s="91"/>
      <c r="M90" s="91"/>
      <c r="N90" s="91"/>
    </row>
    <row r="91" spans="1:14">
      <c r="A91" s="91" t="s">
        <v>379</v>
      </c>
      <c r="B91" s="77" t="s">
        <v>380</v>
      </c>
      <c r="C91" s="91" t="str">
        <f t="shared" si="2"/>
        <v>A78 - A2502-20</v>
      </c>
      <c r="D91" s="78">
        <v>2</v>
      </c>
      <c r="E91" s="77">
        <v>8</v>
      </c>
      <c r="F91" s="77">
        <v>2500</v>
      </c>
      <c r="G91" s="77">
        <v>20</v>
      </c>
      <c r="H91" s="77">
        <v>40</v>
      </c>
      <c r="I91" s="94" t="str">
        <f t="shared" si="3"/>
        <v>Aislada</v>
      </c>
      <c r="J91" s="93" t="s">
        <v>504</v>
      </c>
      <c r="K91" s="95" t="s">
        <v>33</v>
      </c>
      <c r="L91" s="91"/>
      <c r="M91" s="91"/>
      <c r="N91" s="91"/>
    </row>
    <row r="92" spans="1:14">
      <c r="A92" s="91" t="s">
        <v>381</v>
      </c>
      <c r="B92" s="77" t="s">
        <v>382</v>
      </c>
      <c r="C92" s="91" t="str">
        <f t="shared" si="2"/>
        <v>A79 - A1014-50</v>
      </c>
      <c r="D92" s="104">
        <v>14</v>
      </c>
      <c r="E92" s="79">
        <v>56</v>
      </c>
      <c r="F92" s="79">
        <v>1000</v>
      </c>
      <c r="G92" s="79">
        <v>50</v>
      </c>
      <c r="H92" s="79">
        <v>700</v>
      </c>
      <c r="I92" s="94" t="str">
        <f t="shared" si="3"/>
        <v>Aislada</v>
      </c>
      <c r="J92" s="93" t="s">
        <v>505</v>
      </c>
      <c r="K92" s="95" t="s">
        <v>34</v>
      </c>
      <c r="L92" s="91"/>
      <c r="M92" s="91"/>
      <c r="N92" s="91"/>
    </row>
    <row r="93" spans="1:14">
      <c r="A93" s="91" t="s">
        <v>556</v>
      </c>
      <c r="B93" s="77" t="s">
        <v>557</v>
      </c>
      <c r="C93" s="91" t="str">
        <f t="shared" si="2"/>
        <v>A2.1 - A1002-35 (VU)</v>
      </c>
      <c r="D93" s="78">
        <v>2</v>
      </c>
      <c r="E93" s="77">
        <v>8</v>
      </c>
      <c r="F93" s="77">
        <v>1000</v>
      </c>
      <c r="G93" s="77">
        <v>35</v>
      </c>
      <c r="H93" s="77">
        <v>70</v>
      </c>
      <c r="I93" s="94" t="str">
        <f t="shared" si="3"/>
        <v>Aislada</v>
      </c>
      <c r="J93" s="93" t="s">
        <v>506</v>
      </c>
      <c r="K93" s="95" t="s">
        <v>30</v>
      </c>
      <c r="L93" s="91"/>
      <c r="M93" s="91"/>
      <c r="N93" s="91"/>
    </row>
    <row r="94" spans="1:14">
      <c r="A94" s="91" t="s">
        <v>558</v>
      </c>
      <c r="B94" s="77" t="s">
        <v>559</v>
      </c>
      <c r="C94" s="91" t="str">
        <f t="shared" si="2"/>
        <v>A2.2 - A1002-35 (VM-2)</v>
      </c>
      <c r="D94" s="104">
        <v>2</v>
      </c>
      <c r="E94" s="79">
        <v>8</v>
      </c>
      <c r="F94" s="79">
        <v>1000</v>
      </c>
      <c r="G94" s="79">
        <v>35</v>
      </c>
      <c r="H94" s="79">
        <v>70</v>
      </c>
      <c r="I94" s="94" t="str">
        <f t="shared" si="3"/>
        <v>Aislada</v>
      </c>
      <c r="J94" s="93" t="s">
        <v>507</v>
      </c>
      <c r="K94" s="95" t="s">
        <v>19</v>
      </c>
      <c r="L94" s="91"/>
      <c r="M94" s="91"/>
      <c r="N94" s="91"/>
    </row>
    <row r="95" spans="1:14">
      <c r="A95" s="91" t="s">
        <v>560</v>
      </c>
      <c r="B95" s="77" t="s">
        <v>561</v>
      </c>
      <c r="C95" s="91" t="str">
        <f t="shared" si="2"/>
        <v>A2.3 - A1002-35 (VM-3)</v>
      </c>
      <c r="D95" s="78">
        <v>2</v>
      </c>
      <c r="E95" s="77">
        <v>8</v>
      </c>
      <c r="F95" s="77">
        <v>1000</v>
      </c>
      <c r="G95" s="77">
        <v>35</v>
      </c>
      <c r="H95" s="77">
        <v>70</v>
      </c>
      <c r="I95" s="94" t="str">
        <f t="shared" si="3"/>
        <v>Aislada</v>
      </c>
      <c r="J95" s="93" t="s">
        <v>508</v>
      </c>
      <c r="K95" s="95" t="s">
        <v>53</v>
      </c>
      <c r="L95" s="91"/>
      <c r="M95" s="91"/>
      <c r="N95" s="91"/>
    </row>
    <row r="96" spans="1:14">
      <c r="A96" s="91" t="s">
        <v>562</v>
      </c>
      <c r="B96" s="77" t="s">
        <v>563</v>
      </c>
      <c r="C96" s="91" t="str">
        <f t="shared" si="2"/>
        <v>A3.1 - A2502-10 (VU)</v>
      </c>
      <c r="D96" s="78">
        <v>2</v>
      </c>
      <c r="E96" s="77">
        <v>8</v>
      </c>
      <c r="F96" s="77">
        <v>2500</v>
      </c>
      <c r="G96" s="77">
        <v>10</v>
      </c>
      <c r="H96" s="77">
        <v>20</v>
      </c>
      <c r="I96" s="94" t="str">
        <f t="shared" si="3"/>
        <v>Aislada</v>
      </c>
      <c r="J96" s="93" t="s">
        <v>509</v>
      </c>
      <c r="K96" s="97" t="s">
        <v>59</v>
      </c>
      <c r="L96" s="91"/>
      <c r="M96" s="91"/>
      <c r="N96" s="91"/>
    </row>
    <row r="97" spans="1:14">
      <c r="A97" s="91" t="s">
        <v>564</v>
      </c>
      <c r="B97" s="77" t="s">
        <v>565</v>
      </c>
      <c r="C97" s="91" t="str">
        <f t="shared" si="2"/>
        <v>A3.2 - A2502-10 (VM-2)</v>
      </c>
      <c r="D97" s="78">
        <v>2</v>
      </c>
      <c r="E97" s="77">
        <v>8</v>
      </c>
      <c r="F97" s="77">
        <v>2500</v>
      </c>
      <c r="G97" s="77">
        <v>10</v>
      </c>
      <c r="H97" s="77">
        <v>20</v>
      </c>
      <c r="I97" s="94" t="str">
        <f t="shared" si="3"/>
        <v>Aislada</v>
      </c>
      <c r="J97" s="93" t="s">
        <v>510</v>
      </c>
      <c r="K97" s="95" t="s">
        <v>23</v>
      </c>
      <c r="L97" s="91"/>
      <c r="M97" s="91"/>
      <c r="N97" s="91"/>
    </row>
    <row r="98" spans="1:14">
      <c r="A98" s="91" t="s">
        <v>566</v>
      </c>
      <c r="B98" s="77" t="s">
        <v>567</v>
      </c>
      <c r="C98" s="91" t="str">
        <f t="shared" si="2"/>
        <v>A3.3 - A2502-10 (VM-3)</v>
      </c>
      <c r="D98" s="78">
        <v>2</v>
      </c>
      <c r="E98" s="77">
        <v>8</v>
      </c>
      <c r="F98" s="77">
        <v>2500</v>
      </c>
      <c r="G98" s="77">
        <v>10</v>
      </c>
      <c r="H98" s="77">
        <v>20</v>
      </c>
      <c r="I98" s="94" t="str">
        <f t="shared" si="3"/>
        <v>Aislada</v>
      </c>
      <c r="J98" s="93" t="s">
        <v>511</v>
      </c>
      <c r="K98" s="95" t="s">
        <v>25</v>
      </c>
      <c r="L98" s="91"/>
      <c r="M98" s="91"/>
      <c r="N98" s="91"/>
    </row>
    <row r="99" spans="1:14">
      <c r="A99" s="91" t="s">
        <v>568</v>
      </c>
      <c r="B99" s="77" t="s">
        <v>569</v>
      </c>
      <c r="C99" s="91" t="str">
        <f t="shared" si="2"/>
        <v>A3.4 - A2502-10 (VM-4)</v>
      </c>
      <c r="D99" s="78">
        <v>2</v>
      </c>
      <c r="E99" s="77">
        <v>8</v>
      </c>
      <c r="F99" s="77">
        <v>2500</v>
      </c>
      <c r="G99" s="77">
        <v>10</v>
      </c>
      <c r="H99" s="77">
        <v>20</v>
      </c>
      <c r="I99" s="94" t="str">
        <f t="shared" si="3"/>
        <v>Aislada</v>
      </c>
      <c r="J99" s="93" t="s">
        <v>512</v>
      </c>
      <c r="K99" s="100" t="s">
        <v>61</v>
      </c>
      <c r="L99" s="91"/>
      <c r="M99" s="91"/>
      <c r="N99" s="91"/>
    </row>
    <row r="100" spans="1:14">
      <c r="A100" s="91" t="s">
        <v>570</v>
      </c>
      <c r="B100" s="77" t="s">
        <v>571</v>
      </c>
      <c r="C100" s="91" t="str">
        <f t="shared" si="2"/>
        <v>A3.5 - A2502-10 (VM-5)</v>
      </c>
      <c r="D100" s="78">
        <v>2</v>
      </c>
      <c r="E100" s="77">
        <v>8</v>
      </c>
      <c r="F100" s="77">
        <v>2500</v>
      </c>
      <c r="G100" s="77">
        <v>10</v>
      </c>
      <c r="H100" s="77">
        <v>20</v>
      </c>
      <c r="I100" s="94" t="str">
        <f t="shared" si="3"/>
        <v>Aislada</v>
      </c>
      <c r="J100" s="93" t="s">
        <v>513</v>
      </c>
      <c r="K100" s="95" t="s">
        <v>27</v>
      </c>
      <c r="L100" s="91"/>
      <c r="M100" s="91"/>
      <c r="N100" s="91"/>
    </row>
    <row r="101" spans="1:14">
      <c r="A101" s="91" t="s">
        <v>572</v>
      </c>
      <c r="B101" s="77" t="s">
        <v>573</v>
      </c>
      <c r="C101" s="91" t="str">
        <f t="shared" si="2"/>
        <v>A3.6 - A2502-10 (VM-6)</v>
      </c>
      <c r="D101" s="78">
        <v>2</v>
      </c>
      <c r="E101" s="77">
        <v>8</v>
      </c>
      <c r="F101" s="77">
        <v>2500</v>
      </c>
      <c r="G101" s="77">
        <v>10</v>
      </c>
      <c r="H101" s="77">
        <v>20</v>
      </c>
      <c r="I101" s="94" t="str">
        <f t="shared" si="3"/>
        <v>Aislada</v>
      </c>
      <c r="J101" s="93" t="s">
        <v>514</v>
      </c>
      <c r="K101" s="95" t="s">
        <v>29</v>
      </c>
      <c r="L101" s="91"/>
      <c r="M101" s="91"/>
      <c r="N101" s="91"/>
    </row>
    <row r="102" spans="1:14">
      <c r="A102" s="91" t="s">
        <v>574</v>
      </c>
      <c r="B102" s="77" t="s">
        <v>575</v>
      </c>
      <c r="C102" s="91" t="str">
        <f t="shared" si="2"/>
        <v>A9.1 - A1003-35 (VU)</v>
      </c>
      <c r="D102" s="78">
        <v>3</v>
      </c>
      <c r="E102" s="77">
        <v>12</v>
      </c>
      <c r="F102" s="77">
        <v>1000</v>
      </c>
      <c r="G102" s="77">
        <v>35</v>
      </c>
      <c r="H102" s="77">
        <v>70</v>
      </c>
      <c r="I102" s="94" t="str">
        <f t="shared" si="3"/>
        <v>Aislada</v>
      </c>
      <c r="J102" s="93" t="s">
        <v>515</v>
      </c>
      <c r="K102" s="100" t="s">
        <v>191</v>
      </c>
      <c r="L102" s="91"/>
      <c r="M102" s="91"/>
      <c r="N102" s="91"/>
    </row>
    <row r="103" spans="1:14">
      <c r="A103" s="91" t="s">
        <v>576</v>
      </c>
      <c r="B103" s="77" t="s">
        <v>577</v>
      </c>
      <c r="C103" s="91" t="str">
        <f t="shared" si="2"/>
        <v>A9.2 - A1003-35 (VM-2)</v>
      </c>
      <c r="D103" s="78">
        <v>3</v>
      </c>
      <c r="E103" s="77">
        <v>12</v>
      </c>
      <c r="F103" s="77">
        <v>1000</v>
      </c>
      <c r="G103" s="77">
        <v>35</v>
      </c>
      <c r="H103" s="77">
        <v>70</v>
      </c>
      <c r="I103" s="94" t="str">
        <f t="shared" si="3"/>
        <v>Aislada</v>
      </c>
      <c r="J103" s="91"/>
      <c r="K103" s="97" t="s">
        <v>193</v>
      </c>
      <c r="L103" s="91"/>
      <c r="M103" s="91"/>
      <c r="N103" s="91"/>
    </row>
    <row r="104" spans="1:14">
      <c r="A104" s="91" t="s">
        <v>578</v>
      </c>
      <c r="B104" s="77" t="s">
        <v>579</v>
      </c>
      <c r="C104" s="91" t="str">
        <f t="shared" si="2"/>
        <v>A9.3 - A1003-35 (VM-3)</v>
      </c>
      <c r="D104" s="78">
        <v>3</v>
      </c>
      <c r="E104" s="77">
        <v>12</v>
      </c>
      <c r="F104" s="77">
        <v>1000</v>
      </c>
      <c r="G104" s="77">
        <v>35</v>
      </c>
      <c r="H104" s="77">
        <v>70</v>
      </c>
      <c r="I104" s="94" t="str">
        <f t="shared" si="3"/>
        <v>Aislada</v>
      </c>
      <c r="J104" s="91"/>
      <c r="K104" s="95" t="s">
        <v>32</v>
      </c>
      <c r="L104" s="91"/>
      <c r="M104" s="91"/>
      <c r="N104" s="91"/>
    </row>
    <row r="105" spans="1:14">
      <c r="A105" s="91" t="s">
        <v>580</v>
      </c>
      <c r="B105" s="77" t="s">
        <v>581</v>
      </c>
      <c r="C105" s="91" t="str">
        <f t="shared" si="2"/>
        <v>A36.2 - A602-50(VM-2)</v>
      </c>
      <c r="D105" s="78">
        <v>2</v>
      </c>
      <c r="E105" s="77">
        <v>8</v>
      </c>
      <c r="F105" s="77">
        <v>600</v>
      </c>
      <c r="G105" s="77">
        <v>50</v>
      </c>
      <c r="H105" s="77">
        <v>100</v>
      </c>
      <c r="I105" s="94" t="str">
        <f t="shared" si="3"/>
        <v>Aislada</v>
      </c>
      <c r="J105" s="91"/>
      <c r="K105" s="95" t="s">
        <v>35</v>
      </c>
      <c r="L105" s="91"/>
      <c r="M105" s="91"/>
      <c r="N105" s="91"/>
    </row>
    <row r="106" spans="1:14">
      <c r="A106" s="91" t="s">
        <v>582</v>
      </c>
      <c r="B106" s="77" t="s">
        <v>583</v>
      </c>
      <c r="C106" s="91" t="str">
        <f t="shared" si="2"/>
        <v>A36.3 - A602-50(VM-3)</v>
      </c>
      <c r="D106" s="78">
        <v>2</v>
      </c>
      <c r="E106" s="77">
        <v>8</v>
      </c>
      <c r="F106" s="77">
        <v>600</v>
      </c>
      <c r="G106" s="77">
        <v>50</v>
      </c>
      <c r="H106" s="77">
        <v>100</v>
      </c>
      <c r="I106" s="94" t="str">
        <f t="shared" si="3"/>
        <v>Aislada</v>
      </c>
      <c r="J106" s="91"/>
      <c r="K106" s="95" t="s">
        <v>20</v>
      </c>
      <c r="L106" s="91"/>
      <c r="M106" s="91"/>
      <c r="N106" s="91"/>
    </row>
    <row r="107" spans="1:14">
      <c r="A107" s="91" t="s">
        <v>584</v>
      </c>
      <c r="B107" s="77" t="s">
        <v>585</v>
      </c>
      <c r="C107" s="91" t="str">
        <f t="shared" si="2"/>
        <v>A36.4 - A602-50(VM-4)</v>
      </c>
      <c r="D107" s="78">
        <v>2</v>
      </c>
      <c r="E107" s="77">
        <v>8</v>
      </c>
      <c r="F107" s="77">
        <v>600</v>
      </c>
      <c r="G107" s="77">
        <v>50</v>
      </c>
      <c r="H107" s="77">
        <v>100</v>
      </c>
      <c r="I107" s="94" t="str">
        <f t="shared" si="3"/>
        <v>Aislada</v>
      </c>
      <c r="J107" s="91"/>
      <c r="K107" s="97" t="s">
        <v>192</v>
      </c>
      <c r="L107" s="91"/>
      <c r="M107" s="91"/>
      <c r="N107" s="91"/>
    </row>
    <row r="108" spans="1:14">
      <c r="A108" s="91" t="s">
        <v>586</v>
      </c>
      <c r="B108" s="77" t="s">
        <v>587</v>
      </c>
      <c r="C108" s="91" t="str">
        <f t="shared" si="2"/>
        <v>A37.2 - A1002-35(VM-2)</v>
      </c>
      <c r="D108" s="78">
        <v>2</v>
      </c>
      <c r="E108" s="77">
        <v>8</v>
      </c>
      <c r="F108" s="77">
        <v>1000</v>
      </c>
      <c r="G108" s="77">
        <v>35</v>
      </c>
      <c r="H108" s="77">
        <v>70</v>
      </c>
      <c r="I108" s="94" t="str">
        <f t="shared" si="3"/>
        <v>Aislada</v>
      </c>
      <c r="J108" s="91"/>
      <c r="K108" s="95" t="s">
        <v>37</v>
      </c>
      <c r="L108" s="91"/>
      <c r="M108" s="91"/>
      <c r="N108" s="91"/>
    </row>
    <row r="109" spans="1:14">
      <c r="A109" s="90" t="s">
        <v>588</v>
      </c>
      <c r="B109" s="91" t="s">
        <v>589</v>
      </c>
      <c r="C109" s="91" t="str">
        <f t="shared" si="2"/>
        <v>A37.3 - A1002-35(VM-3)</v>
      </c>
      <c r="D109" s="92">
        <v>2</v>
      </c>
      <c r="E109" s="93">
        <v>8</v>
      </c>
      <c r="F109" s="93">
        <v>1000</v>
      </c>
      <c r="G109" s="93">
        <v>35</v>
      </c>
      <c r="H109" s="93">
        <v>70</v>
      </c>
      <c r="I109" s="94" t="str">
        <f t="shared" si="3"/>
        <v>Aislada</v>
      </c>
      <c r="J109" s="91"/>
      <c r="K109" s="95" t="s">
        <v>515</v>
      </c>
      <c r="L109" s="91"/>
      <c r="M109" s="91"/>
      <c r="N109" s="91"/>
    </row>
    <row r="110" spans="1:14">
      <c r="A110" s="91" t="s">
        <v>590</v>
      </c>
      <c r="B110" s="91" t="s">
        <v>591</v>
      </c>
      <c r="C110" s="91" t="str">
        <f t="shared" si="2"/>
        <v>A37.4 - A1002-35(VM-4)</v>
      </c>
      <c r="D110" s="92">
        <v>2</v>
      </c>
      <c r="E110" s="93">
        <v>8</v>
      </c>
      <c r="F110" s="93">
        <v>1000</v>
      </c>
      <c r="G110" s="93">
        <v>35</v>
      </c>
      <c r="H110" s="93">
        <v>70</v>
      </c>
      <c r="I110" s="94" t="str">
        <f t="shared" si="3"/>
        <v>Aislada</v>
      </c>
      <c r="J110" s="91"/>
      <c r="K110" s="95" t="s">
        <v>187</v>
      </c>
      <c r="L110" s="91"/>
      <c r="M110" s="91"/>
      <c r="N110" s="91"/>
    </row>
    <row r="111" spans="1:14">
      <c r="A111" s="91" t="s">
        <v>592</v>
      </c>
      <c r="B111" s="91" t="s">
        <v>593</v>
      </c>
      <c r="C111" s="91" t="str">
        <f t="shared" si="2"/>
        <v>A37.5 - A1002-35(VM-5)</v>
      </c>
      <c r="D111" s="92">
        <v>2</v>
      </c>
      <c r="E111" s="93">
        <v>8</v>
      </c>
      <c r="F111" s="93">
        <v>1000</v>
      </c>
      <c r="G111" s="93">
        <v>35</v>
      </c>
      <c r="H111" s="93">
        <v>70</v>
      </c>
      <c r="I111" s="94" t="str">
        <f t="shared" si="3"/>
        <v>Aislada</v>
      </c>
      <c r="J111" s="91"/>
      <c r="K111" s="95" t="s">
        <v>58</v>
      </c>
      <c r="L111" s="91"/>
      <c r="M111" s="91"/>
      <c r="N111" s="91"/>
    </row>
    <row r="112" spans="1:14">
      <c r="A112" s="91" t="s">
        <v>594</v>
      </c>
      <c r="B112" s="91" t="s">
        <v>595</v>
      </c>
      <c r="C112" s="91" t="str">
        <f t="shared" si="2"/>
        <v>A37.6 - A1002-35(VM-6)</v>
      </c>
      <c r="D112" s="92">
        <v>2</v>
      </c>
      <c r="E112" s="93">
        <v>8</v>
      </c>
      <c r="F112" s="93">
        <v>1000</v>
      </c>
      <c r="G112" s="93">
        <v>35</v>
      </c>
      <c r="H112" s="93">
        <v>70</v>
      </c>
      <c r="I112" s="94" t="str">
        <f t="shared" si="3"/>
        <v>Aislada</v>
      </c>
      <c r="J112" s="91"/>
      <c r="K112" s="95" t="s">
        <v>36</v>
      </c>
      <c r="L112" s="91"/>
      <c r="M112" s="91"/>
      <c r="N112" s="91"/>
    </row>
    <row r="113" spans="1:14">
      <c r="A113" s="91" t="s">
        <v>596</v>
      </c>
      <c r="B113" s="91" t="s">
        <v>597</v>
      </c>
      <c r="C113" s="91" t="str">
        <f t="shared" si="2"/>
        <v>A37.7 - A1002-35(VM-7)</v>
      </c>
      <c r="D113" s="92">
        <v>2</v>
      </c>
      <c r="E113" s="93">
        <v>8</v>
      </c>
      <c r="F113" s="93">
        <v>1000</v>
      </c>
      <c r="G113" s="93">
        <v>35</v>
      </c>
      <c r="H113" s="93">
        <v>70</v>
      </c>
      <c r="I113" s="94" t="str">
        <f t="shared" si="3"/>
        <v>Aislada</v>
      </c>
      <c r="J113" s="91"/>
      <c r="K113" s="91"/>
      <c r="L113" s="91"/>
      <c r="M113" s="91"/>
      <c r="N113" s="91"/>
    </row>
    <row r="114" spans="1:14">
      <c r="A114" s="91" t="s">
        <v>598</v>
      </c>
      <c r="B114" s="91" t="s">
        <v>599</v>
      </c>
      <c r="C114" s="91" t="str">
        <f t="shared" si="2"/>
        <v>A37.8 - A1002-35(VM-8)</v>
      </c>
      <c r="D114" s="92">
        <v>2</v>
      </c>
      <c r="E114" s="93">
        <v>8</v>
      </c>
      <c r="F114" s="93">
        <v>1000</v>
      </c>
      <c r="G114" s="93">
        <v>35</v>
      </c>
      <c r="H114" s="93">
        <v>70</v>
      </c>
      <c r="I114" s="94" t="str">
        <f t="shared" si="3"/>
        <v>Aislada</v>
      </c>
      <c r="J114" s="91"/>
      <c r="K114" s="91"/>
      <c r="L114" s="91"/>
      <c r="M114" s="91"/>
      <c r="N114" s="91"/>
    </row>
    <row r="115" spans="1:14">
      <c r="A115" s="91" t="s">
        <v>600</v>
      </c>
      <c r="B115" s="91" t="s">
        <v>589</v>
      </c>
      <c r="C115" s="91" t="str">
        <f t="shared" si="2"/>
        <v>A38.3 - A1002-35(VM-3)</v>
      </c>
      <c r="D115" s="92">
        <v>2</v>
      </c>
      <c r="E115" s="93">
        <v>8</v>
      </c>
      <c r="F115" s="93">
        <v>1000</v>
      </c>
      <c r="G115" s="93">
        <v>35</v>
      </c>
      <c r="H115" s="93">
        <v>70</v>
      </c>
      <c r="I115" s="94" t="str">
        <f t="shared" si="3"/>
        <v>Aislada</v>
      </c>
      <c r="J115" s="91"/>
      <c r="K115" s="91"/>
      <c r="L115" s="91"/>
      <c r="M115" s="91"/>
      <c r="N115" s="91"/>
    </row>
    <row r="116" spans="1:14">
      <c r="A116" s="91" t="s">
        <v>601</v>
      </c>
      <c r="B116" s="91" t="s">
        <v>591</v>
      </c>
      <c r="C116" s="91" t="str">
        <f t="shared" si="2"/>
        <v>A38.4 - A1002-35(VM-4)</v>
      </c>
      <c r="D116" s="92">
        <v>2</v>
      </c>
      <c r="E116" s="93">
        <v>8</v>
      </c>
      <c r="F116" s="93">
        <v>1000</v>
      </c>
      <c r="G116" s="93">
        <v>35</v>
      </c>
      <c r="H116" s="93">
        <v>70</v>
      </c>
      <c r="I116" s="94" t="str">
        <f t="shared" si="3"/>
        <v>Aislada</v>
      </c>
      <c r="J116" s="91"/>
      <c r="K116" s="91"/>
      <c r="L116" s="91"/>
      <c r="M116" s="91"/>
      <c r="N116" s="91"/>
    </row>
    <row r="117" spans="1:14">
      <c r="A117" s="91" t="s">
        <v>602</v>
      </c>
      <c r="B117" s="91" t="s">
        <v>593</v>
      </c>
      <c r="C117" s="91" t="str">
        <f t="shared" si="2"/>
        <v>A38.5 - A1002-35(VM-5)</v>
      </c>
      <c r="D117" s="92">
        <v>2</v>
      </c>
      <c r="E117" s="93">
        <v>8</v>
      </c>
      <c r="F117" s="93">
        <v>1000</v>
      </c>
      <c r="G117" s="93">
        <v>35</v>
      </c>
      <c r="H117" s="93">
        <v>70</v>
      </c>
      <c r="I117" s="94" t="str">
        <f t="shared" si="3"/>
        <v>Aislada</v>
      </c>
      <c r="J117" s="91"/>
      <c r="K117" s="91"/>
      <c r="L117" s="91"/>
      <c r="M117" s="91"/>
      <c r="N117" s="91"/>
    </row>
    <row r="118" spans="1:14">
      <c r="A118" s="91" t="s">
        <v>603</v>
      </c>
      <c r="B118" s="91" t="s">
        <v>595</v>
      </c>
      <c r="C118" s="91" t="str">
        <f t="shared" si="2"/>
        <v>A38.6 - A1002-35(VM-6)</v>
      </c>
      <c r="D118" s="92">
        <v>2</v>
      </c>
      <c r="E118" s="93">
        <v>8</v>
      </c>
      <c r="F118" s="93">
        <v>1000</v>
      </c>
      <c r="G118" s="93">
        <v>35</v>
      </c>
      <c r="H118" s="93">
        <v>70</v>
      </c>
      <c r="I118" s="94" t="str">
        <f t="shared" si="3"/>
        <v>Aislada</v>
      </c>
      <c r="J118" s="91"/>
      <c r="K118" s="91"/>
      <c r="L118" s="91"/>
      <c r="M118" s="91"/>
      <c r="N118" s="91"/>
    </row>
    <row r="119" spans="1:14">
      <c r="A119" s="91" t="s">
        <v>604</v>
      </c>
      <c r="B119" s="91" t="s">
        <v>597</v>
      </c>
      <c r="C119" s="91" t="str">
        <f t="shared" si="2"/>
        <v>A38.7 - A1002-35(VM-7)</v>
      </c>
      <c r="D119" s="92">
        <v>2</v>
      </c>
      <c r="E119" s="93">
        <v>8</v>
      </c>
      <c r="F119" s="93">
        <v>1000</v>
      </c>
      <c r="G119" s="93">
        <v>35</v>
      </c>
      <c r="H119" s="93">
        <v>70</v>
      </c>
      <c r="I119" s="94" t="str">
        <f t="shared" si="3"/>
        <v>Aislada</v>
      </c>
      <c r="J119" s="91"/>
      <c r="K119" s="91"/>
      <c r="L119" s="91"/>
      <c r="M119" s="91"/>
      <c r="N119" s="91"/>
    </row>
    <row r="120" spans="1:14">
      <c r="A120" s="91" t="s">
        <v>605</v>
      </c>
      <c r="B120" s="91" t="s">
        <v>599</v>
      </c>
      <c r="C120" s="91" t="str">
        <f t="shared" si="2"/>
        <v>A38.8 - A1002-35(VM-8)</v>
      </c>
      <c r="D120" s="92">
        <v>2</v>
      </c>
      <c r="E120" s="93">
        <v>8</v>
      </c>
      <c r="F120" s="93">
        <v>1000</v>
      </c>
      <c r="G120" s="93">
        <v>35</v>
      </c>
      <c r="H120" s="93">
        <v>70</v>
      </c>
      <c r="I120" s="94" t="str">
        <f t="shared" si="3"/>
        <v>Aislada</v>
      </c>
      <c r="J120" s="91"/>
      <c r="K120" s="91"/>
      <c r="L120" s="91"/>
      <c r="M120" s="91"/>
      <c r="N120" s="91"/>
    </row>
    <row r="121" spans="1:14">
      <c r="A121" s="91" t="s">
        <v>606</v>
      </c>
      <c r="B121" s="91" t="s">
        <v>607</v>
      </c>
      <c r="C121" s="91" t="str">
        <f t="shared" si="2"/>
        <v>A41.1 - A1002-25 (VU)</v>
      </c>
      <c r="D121" s="92">
        <v>2</v>
      </c>
      <c r="E121" s="93">
        <v>8</v>
      </c>
      <c r="F121" s="93">
        <v>1000</v>
      </c>
      <c r="G121" s="93">
        <v>25</v>
      </c>
      <c r="H121" s="93">
        <v>50</v>
      </c>
      <c r="I121" s="94" t="str">
        <f t="shared" si="3"/>
        <v>Aislada</v>
      </c>
      <c r="J121" s="91"/>
      <c r="K121" s="91"/>
      <c r="L121" s="91"/>
      <c r="M121" s="91"/>
      <c r="N121" s="91"/>
    </row>
    <row r="122" spans="1:14">
      <c r="A122" s="91" t="s">
        <v>608</v>
      </c>
      <c r="B122" s="91" t="s">
        <v>609</v>
      </c>
      <c r="C122" s="91" t="str">
        <f t="shared" si="2"/>
        <v>A41.2 - A1002-25 (VM2)</v>
      </c>
      <c r="D122" s="92">
        <v>2</v>
      </c>
      <c r="E122" s="93">
        <v>8</v>
      </c>
      <c r="F122" s="93">
        <v>1000</v>
      </c>
      <c r="G122" s="93">
        <v>25</v>
      </c>
      <c r="H122" s="93">
        <v>50</v>
      </c>
      <c r="I122" s="94" t="str">
        <f t="shared" si="3"/>
        <v>Aislada</v>
      </c>
      <c r="J122" s="91"/>
      <c r="K122" s="91"/>
      <c r="L122" s="91"/>
      <c r="M122" s="91"/>
      <c r="N122" s="91"/>
    </row>
    <row r="123" spans="1:14">
      <c r="A123" s="91" t="s">
        <v>610</v>
      </c>
      <c r="B123" s="91" t="s">
        <v>611</v>
      </c>
      <c r="C123" s="91" t="str">
        <f t="shared" si="2"/>
        <v>A43.1 - A2502-5 (VU)</v>
      </c>
      <c r="D123" s="92">
        <v>2</v>
      </c>
      <c r="E123" s="93">
        <v>8</v>
      </c>
      <c r="F123" s="93">
        <v>2500</v>
      </c>
      <c r="G123" s="93">
        <v>5</v>
      </c>
      <c r="H123" s="93">
        <v>10</v>
      </c>
      <c r="I123" s="94" t="str">
        <f t="shared" si="3"/>
        <v>Aislada</v>
      </c>
      <c r="J123" s="91"/>
      <c r="K123" s="91"/>
      <c r="L123" s="91"/>
      <c r="M123" s="91"/>
      <c r="N123" s="91"/>
    </row>
    <row r="124" spans="1:14">
      <c r="A124" s="77" t="s">
        <v>612</v>
      </c>
      <c r="B124" s="77" t="s">
        <v>613</v>
      </c>
      <c r="C124" s="91" t="str">
        <f t="shared" si="2"/>
        <v>A43.2 - A2502-5 (VM-2)</v>
      </c>
      <c r="D124" s="78">
        <v>2</v>
      </c>
      <c r="E124" s="79">
        <v>8</v>
      </c>
      <c r="F124" s="79">
        <v>2500</v>
      </c>
      <c r="G124" s="79">
        <v>5</v>
      </c>
      <c r="H124" s="79">
        <v>10</v>
      </c>
      <c r="I124" s="94" t="str">
        <f t="shared" si="3"/>
        <v>Aislada</v>
      </c>
      <c r="K124" s="91"/>
    </row>
    <row r="125" spans="1:14">
      <c r="A125" s="77" t="s">
        <v>614</v>
      </c>
      <c r="B125" s="77" t="s">
        <v>615</v>
      </c>
      <c r="C125" s="91" t="str">
        <f t="shared" si="2"/>
        <v>A43.3 - A2502-5 (VM-3)</v>
      </c>
      <c r="D125" s="78">
        <v>2</v>
      </c>
      <c r="E125" s="79">
        <v>8</v>
      </c>
      <c r="F125" s="79">
        <v>2500</v>
      </c>
      <c r="G125" s="79">
        <v>5</v>
      </c>
      <c r="H125" s="79">
        <v>10</v>
      </c>
      <c r="I125" s="94" t="str">
        <f t="shared" si="3"/>
        <v>Aislada</v>
      </c>
    </row>
    <row r="126" spans="1:14">
      <c r="A126" s="77" t="s">
        <v>616</v>
      </c>
      <c r="B126" s="77" t="s">
        <v>617</v>
      </c>
      <c r="C126" s="91" t="str">
        <f t="shared" si="2"/>
        <v>A78.1 - A2502-20 (VU)</v>
      </c>
      <c r="D126" s="78">
        <v>2</v>
      </c>
      <c r="E126" s="79">
        <v>8</v>
      </c>
      <c r="F126" s="79">
        <v>2500</v>
      </c>
      <c r="G126" s="79">
        <v>20</v>
      </c>
      <c r="H126" s="79">
        <v>40</v>
      </c>
      <c r="I126" s="94" t="str">
        <f t="shared" si="3"/>
        <v>Aislada</v>
      </c>
    </row>
    <row r="127" spans="1:14">
      <c r="A127" s="77" t="s">
        <v>618</v>
      </c>
      <c r="B127" s="77" t="s">
        <v>619</v>
      </c>
      <c r="C127" s="91" t="str">
        <f t="shared" si="2"/>
        <v>A78.2 - A2502-20 (VM-2)</v>
      </c>
      <c r="D127" s="78">
        <v>2</v>
      </c>
      <c r="E127" s="79">
        <v>8</v>
      </c>
      <c r="F127" s="79">
        <v>2500</v>
      </c>
      <c r="G127" s="79">
        <v>20</v>
      </c>
      <c r="H127" s="79">
        <v>40</v>
      </c>
      <c r="I127" s="94" t="str">
        <f t="shared" si="3"/>
        <v>Aislada</v>
      </c>
    </row>
    <row r="128" spans="1:14">
      <c r="A128" s="77" t="s">
        <v>620</v>
      </c>
      <c r="B128" s="77" t="s">
        <v>621</v>
      </c>
      <c r="C128" s="91" t="str">
        <f t="shared" si="2"/>
        <v>A78.3 - A2502-20 (VM-3)</v>
      </c>
      <c r="D128" s="78">
        <v>2</v>
      </c>
      <c r="E128" s="79">
        <v>8</v>
      </c>
      <c r="F128" s="79">
        <v>2500</v>
      </c>
      <c r="G128" s="79">
        <v>20</v>
      </c>
      <c r="H128" s="79">
        <v>40</v>
      </c>
      <c r="I128" s="94" t="str">
        <f t="shared" si="3"/>
        <v>Aislada</v>
      </c>
    </row>
    <row r="129" spans="1:9">
      <c r="A129" s="77" t="s">
        <v>622</v>
      </c>
      <c r="B129" s="77" t="s">
        <v>623</v>
      </c>
      <c r="C129" s="91" t="str">
        <f t="shared" si="2"/>
        <v>A78.4 - A2502-20 (VM-4)</v>
      </c>
      <c r="D129" s="78">
        <v>2</v>
      </c>
      <c r="E129" s="79">
        <v>8</v>
      </c>
      <c r="F129" s="79">
        <v>2500</v>
      </c>
      <c r="G129" s="79">
        <v>20</v>
      </c>
      <c r="H129" s="79">
        <v>40</v>
      </c>
      <c r="I129" s="94" t="str">
        <f t="shared" si="3"/>
        <v>Aislada</v>
      </c>
    </row>
    <row r="130" spans="1:9">
      <c r="A130" s="77" t="s">
        <v>144</v>
      </c>
      <c r="B130" s="77" t="s">
        <v>383</v>
      </c>
      <c r="C130" s="91" t="str">
        <f t="shared" si="2"/>
        <v>B1 - B303-50</v>
      </c>
      <c r="D130" s="78">
        <v>3</v>
      </c>
      <c r="E130" s="79">
        <v>12</v>
      </c>
      <c r="F130" s="79">
        <v>300</v>
      </c>
      <c r="G130" s="79">
        <v>50</v>
      </c>
      <c r="H130" s="79">
        <v>150</v>
      </c>
      <c r="I130" s="94" t="str">
        <f t="shared" si="3"/>
        <v>Pareada</v>
      </c>
    </row>
    <row r="131" spans="1:9">
      <c r="A131" s="77" t="s">
        <v>145</v>
      </c>
      <c r="B131" s="77" t="s">
        <v>384</v>
      </c>
      <c r="C131" s="91" t="str">
        <f t="shared" si="2"/>
        <v>B2 - B304-50</v>
      </c>
      <c r="D131" s="78">
        <v>4</v>
      </c>
      <c r="E131" s="79">
        <v>16</v>
      </c>
      <c r="F131" s="79">
        <v>300</v>
      </c>
      <c r="G131" s="79">
        <v>50</v>
      </c>
      <c r="H131" s="79">
        <v>200</v>
      </c>
      <c r="I131" s="94" t="str">
        <f t="shared" si="3"/>
        <v>Pareada</v>
      </c>
    </row>
    <row r="132" spans="1:9">
      <c r="A132" s="77" t="s">
        <v>146</v>
      </c>
      <c r="B132" s="77" t="s">
        <v>385</v>
      </c>
      <c r="C132" s="91" t="str">
        <f t="shared" si="2"/>
        <v>B3 - B304-50(PB)</v>
      </c>
      <c r="D132" s="78">
        <v>4</v>
      </c>
      <c r="E132" s="79">
        <v>16</v>
      </c>
      <c r="F132" s="79">
        <v>300</v>
      </c>
      <c r="G132" s="79">
        <v>50</v>
      </c>
      <c r="H132" s="79">
        <v>200</v>
      </c>
      <c r="I132" s="94" t="str">
        <f t="shared" si="3"/>
        <v>Pareada</v>
      </c>
    </row>
    <row r="133" spans="1:9">
      <c r="A133" s="77" t="s">
        <v>147</v>
      </c>
      <c r="B133" s="77" t="s">
        <v>386</v>
      </c>
      <c r="C133" s="91" t="str">
        <f t="shared" si="2"/>
        <v>B4 - B406-60</v>
      </c>
      <c r="D133" s="78">
        <v>6</v>
      </c>
      <c r="E133" s="79">
        <v>24</v>
      </c>
      <c r="F133" s="79">
        <v>400</v>
      </c>
      <c r="G133" s="79">
        <v>60</v>
      </c>
      <c r="H133" s="79">
        <v>360</v>
      </c>
      <c r="I133" s="94" t="str">
        <f t="shared" si="3"/>
        <v>Pareada</v>
      </c>
    </row>
    <row r="134" spans="1:9">
      <c r="A134" s="77" t="s">
        <v>148</v>
      </c>
      <c r="B134" s="77" t="s">
        <v>387</v>
      </c>
      <c r="C134" s="91" t="str">
        <f t="shared" ref="C134:C141" si="4">CONCATENATE(A134," ","-"," ",B134)</f>
        <v>B5 - B406-60(PB)</v>
      </c>
      <c r="D134" s="78">
        <v>6</v>
      </c>
      <c r="E134" s="79">
        <v>24</v>
      </c>
      <c r="F134" s="79">
        <v>400</v>
      </c>
      <c r="G134" s="79">
        <v>60</v>
      </c>
      <c r="H134" s="79">
        <v>360</v>
      </c>
      <c r="I134" s="94" t="str">
        <f t="shared" ref="I134:I174" si="5">IF((MID(A134,1,1))="H","Histórica",IF(((MID(A134,1,1)))="A","Aislada",IF((MID(A134,1,1))="B","Pareada",IF((MID(A134,1,1))="C","Continua","Línea de Fábrica"))))</f>
        <v>Pareada</v>
      </c>
    </row>
    <row r="135" spans="1:9">
      <c r="A135" s="77" t="s">
        <v>149</v>
      </c>
      <c r="B135" s="77" t="s">
        <v>388</v>
      </c>
      <c r="C135" s="91" t="str">
        <f t="shared" si="4"/>
        <v>B6 - B408-60</v>
      </c>
      <c r="D135" s="78">
        <v>8</v>
      </c>
      <c r="E135" s="79">
        <v>32</v>
      </c>
      <c r="F135" s="79">
        <v>400</v>
      </c>
      <c r="G135" s="79">
        <v>60</v>
      </c>
      <c r="H135" s="79">
        <v>480</v>
      </c>
      <c r="I135" s="94" t="str">
        <f t="shared" si="5"/>
        <v>Pareada</v>
      </c>
    </row>
    <row r="136" spans="1:9">
      <c r="A136" s="77" t="s">
        <v>150</v>
      </c>
      <c r="B136" s="77" t="s">
        <v>389</v>
      </c>
      <c r="C136" s="91" t="str">
        <f t="shared" si="4"/>
        <v>B7 - B303-50(PB)</v>
      </c>
      <c r="D136" s="78">
        <v>3</v>
      </c>
      <c r="E136" s="79">
        <v>12</v>
      </c>
      <c r="F136" s="79">
        <v>300</v>
      </c>
      <c r="G136" s="79">
        <v>50</v>
      </c>
      <c r="H136" s="79">
        <v>150</v>
      </c>
      <c r="I136" s="94" t="str">
        <f t="shared" si="5"/>
        <v>Pareada</v>
      </c>
    </row>
    <row r="137" spans="1:9">
      <c r="A137" s="77" t="s">
        <v>151</v>
      </c>
      <c r="B137" s="77" t="s">
        <v>384</v>
      </c>
      <c r="C137" s="91" t="str">
        <f t="shared" si="4"/>
        <v>B8 - B304-50</v>
      </c>
      <c r="D137" s="78">
        <v>4</v>
      </c>
      <c r="E137" s="79">
        <v>16</v>
      </c>
      <c r="F137" s="79">
        <v>300</v>
      </c>
      <c r="G137" s="79">
        <v>50</v>
      </c>
      <c r="H137" s="79">
        <v>200</v>
      </c>
      <c r="I137" s="94" t="str">
        <f t="shared" si="5"/>
        <v>Pareada</v>
      </c>
    </row>
    <row r="138" spans="1:9">
      <c r="A138" s="77" t="s">
        <v>152</v>
      </c>
      <c r="B138" s="77" t="s">
        <v>390</v>
      </c>
      <c r="C138" s="91" t="str">
        <f t="shared" si="4"/>
        <v>B9 - B404-60</v>
      </c>
      <c r="D138" s="78">
        <v>4</v>
      </c>
      <c r="E138" s="79">
        <v>16</v>
      </c>
      <c r="F138" s="79">
        <v>400</v>
      </c>
      <c r="G138" s="79">
        <v>60</v>
      </c>
      <c r="H138" s="79">
        <v>240</v>
      </c>
      <c r="I138" s="94" t="str">
        <f t="shared" si="5"/>
        <v>Pareada</v>
      </c>
    </row>
    <row r="139" spans="1:9">
      <c r="A139" s="77" t="s">
        <v>153</v>
      </c>
      <c r="B139" s="77" t="s">
        <v>390</v>
      </c>
      <c r="C139" s="91" t="str">
        <f t="shared" si="4"/>
        <v>B10 - B404-60</v>
      </c>
      <c r="D139" s="78">
        <v>4</v>
      </c>
      <c r="E139" s="79">
        <v>16</v>
      </c>
      <c r="F139" s="79">
        <v>400</v>
      </c>
      <c r="G139" s="79">
        <v>60</v>
      </c>
      <c r="H139" s="79">
        <v>240</v>
      </c>
      <c r="I139" s="94" t="str">
        <f t="shared" si="5"/>
        <v>Pareada</v>
      </c>
    </row>
    <row r="140" spans="1:9">
      <c r="A140" s="77" t="s">
        <v>154</v>
      </c>
      <c r="B140" s="77" t="s">
        <v>387</v>
      </c>
      <c r="C140" s="91" t="str">
        <f t="shared" si="4"/>
        <v>B11 - B406-60(PB)</v>
      </c>
      <c r="D140" s="78">
        <v>6</v>
      </c>
      <c r="E140" s="93">
        <v>24</v>
      </c>
      <c r="F140" s="93">
        <v>400</v>
      </c>
      <c r="G140" s="93">
        <v>60</v>
      </c>
      <c r="H140" s="93">
        <v>360</v>
      </c>
      <c r="I140" s="94" t="str">
        <f t="shared" si="5"/>
        <v>Pareada</v>
      </c>
    </row>
    <row r="141" spans="1:9">
      <c r="A141" s="77" t="s">
        <v>155</v>
      </c>
      <c r="B141" s="77" t="s">
        <v>391</v>
      </c>
      <c r="C141" s="91" t="str">
        <f t="shared" si="4"/>
        <v>B12 - B305-50</v>
      </c>
      <c r="D141" s="78">
        <v>5</v>
      </c>
      <c r="E141" s="93">
        <v>20</v>
      </c>
      <c r="F141" s="93">
        <v>300</v>
      </c>
      <c r="G141" s="93">
        <v>50</v>
      </c>
      <c r="H141" s="93">
        <v>250</v>
      </c>
      <c r="I141" s="94" t="str">
        <f t="shared" si="5"/>
        <v>Pareada</v>
      </c>
    </row>
    <row r="142" spans="1:9">
      <c r="A142" s="77" t="s">
        <v>156</v>
      </c>
      <c r="B142" s="77" t="s">
        <v>392</v>
      </c>
      <c r="C142" s="91" t="str">
        <f>CONCATENATE(A142," ","-"," ",B142)</f>
        <v>B13 - B304-60(PB)</v>
      </c>
      <c r="D142" s="78">
        <v>4</v>
      </c>
      <c r="E142" s="79">
        <v>16</v>
      </c>
      <c r="F142" s="79">
        <v>300</v>
      </c>
      <c r="G142" s="79">
        <v>60</v>
      </c>
      <c r="H142" s="79">
        <v>240</v>
      </c>
      <c r="I142" s="94" t="str">
        <f t="shared" si="5"/>
        <v>Pareada</v>
      </c>
    </row>
    <row r="143" spans="1:9">
      <c r="A143" s="77" t="s">
        <v>157</v>
      </c>
      <c r="B143" s="77" t="s">
        <v>393</v>
      </c>
      <c r="C143" s="91" t="str">
        <f t="shared" ref="C143:C174" si="6">CONCATENATE(A143," ","-"," ",B143)</f>
        <v>C1 - C203-60</v>
      </c>
      <c r="D143" s="78">
        <v>3</v>
      </c>
      <c r="E143" s="79">
        <v>12</v>
      </c>
      <c r="F143" s="79">
        <v>200</v>
      </c>
      <c r="G143" s="79">
        <v>60</v>
      </c>
      <c r="H143" s="79">
        <v>180</v>
      </c>
      <c r="I143" s="94" t="str">
        <f t="shared" si="5"/>
        <v>Continua</v>
      </c>
    </row>
    <row r="144" spans="1:9">
      <c r="A144" s="77" t="s">
        <v>158</v>
      </c>
      <c r="B144" s="77" t="s">
        <v>394</v>
      </c>
      <c r="C144" s="91" t="str">
        <f t="shared" si="6"/>
        <v>C2 - C302-70</v>
      </c>
      <c r="D144" s="78">
        <v>2</v>
      </c>
      <c r="E144" s="79">
        <v>8</v>
      </c>
      <c r="F144" s="79">
        <v>300</v>
      </c>
      <c r="G144" s="79">
        <v>70</v>
      </c>
      <c r="H144" s="79">
        <v>140</v>
      </c>
      <c r="I144" s="94" t="str">
        <f t="shared" si="5"/>
        <v>Continua</v>
      </c>
    </row>
    <row r="145" spans="1:9">
      <c r="A145" s="77" t="s">
        <v>159</v>
      </c>
      <c r="B145" s="77" t="s">
        <v>395</v>
      </c>
      <c r="C145" s="91" t="str">
        <f t="shared" si="6"/>
        <v>C3 - C303-70</v>
      </c>
      <c r="D145" s="78">
        <v>3</v>
      </c>
      <c r="E145" s="79">
        <v>12</v>
      </c>
      <c r="F145" s="79">
        <v>300</v>
      </c>
      <c r="G145" s="79">
        <v>70</v>
      </c>
      <c r="H145" s="79">
        <v>210</v>
      </c>
      <c r="I145" s="94" t="str">
        <f t="shared" si="5"/>
        <v>Continua</v>
      </c>
    </row>
    <row r="146" spans="1:9">
      <c r="A146" s="77" t="s">
        <v>160</v>
      </c>
      <c r="B146" s="77" t="s">
        <v>396</v>
      </c>
      <c r="C146" s="91" t="str">
        <f t="shared" si="6"/>
        <v>C4 - C304-70</v>
      </c>
      <c r="D146" s="78">
        <v>4</v>
      </c>
      <c r="E146" s="79">
        <v>16</v>
      </c>
      <c r="F146" s="79">
        <v>300</v>
      </c>
      <c r="G146" s="79">
        <v>70</v>
      </c>
      <c r="H146" s="79">
        <v>280</v>
      </c>
      <c r="I146" s="94" t="str">
        <f t="shared" si="5"/>
        <v>Continua</v>
      </c>
    </row>
    <row r="147" spans="1:9">
      <c r="A147" s="77" t="s">
        <v>161</v>
      </c>
      <c r="B147" s="77" t="s">
        <v>397</v>
      </c>
      <c r="C147" s="91" t="str">
        <f t="shared" si="6"/>
        <v>C5 - C304-70(PB)</v>
      </c>
      <c r="D147" s="78">
        <v>4</v>
      </c>
      <c r="E147" s="79">
        <v>16</v>
      </c>
      <c r="F147" s="79">
        <v>300</v>
      </c>
      <c r="G147" s="79">
        <v>70</v>
      </c>
      <c r="H147" s="79">
        <v>280</v>
      </c>
      <c r="I147" s="94" t="str">
        <f t="shared" si="5"/>
        <v>Continua</v>
      </c>
    </row>
    <row r="148" spans="1:9">
      <c r="A148" s="77" t="s">
        <v>162</v>
      </c>
      <c r="B148" s="77" t="s">
        <v>398</v>
      </c>
      <c r="C148" s="91" t="str">
        <f t="shared" si="6"/>
        <v>C6 - C406-70</v>
      </c>
      <c r="D148" s="78">
        <v>6</v>
      </c>
      <c r="E148" s="79">
        <v>24</v>
      </c>
      <c r="F148" s="79">
        <v>400</v>
      </c>
      <c r="G148" s="79">
        <v>70</v>
      </c>
      <c r="H148" s="79">
        <v>420</v>
      </c>
      <c r="I148" s="94" t="str">
        <f t="shared" si="5"/>
        <v>Continua</v>
      </c>
    </row>
    <row r="149" spans="1:9">
      <c r="A149" s="77" t="s">
        <v>163</v>
      </c>
      <c r="B149" s="77" t="s">
        <v>399</v>
      </c>
      <c r="C149" s="91" t="str">
        <f t="shared" si="6"/>
        <v>C7 - C406-70(PB)</v>
      </c>
      <c r="D149" s="78">
        <v>6</v>
      </c>
      <c r="E149" s="79">
        <v>24</v>
      </c>
      <c r="F149" s="79">
        <v>400</v>
      </c>
      <c r="G149" s="79">
        <v>70</v>
      </c>
      <c r="H149" s="79">
        <v>420</v>
      </c>
      <c r="I149" s="94" t="str">
        <f t="shared" si="5"/>
        <v>Continua</v>
      </c>
    </row>
    <row r="150" spans="1:9">
      <c r="A150" s="77" t="s">
        <v>164</v>
      </c>
      <c r="B150" s="77" t="s">
        <v>400</v>
      </c>
      <c r="C150" s="91" t="str">
        <f t="shared" si="6"/>
        <v>C8 - C408-70</v>
      </c>
      <c r="D150" s="78">
        <v>8</v>
      </c>
      <c r="E150" s="79">
        <v>32</v>
      </c>
      <c r="F150" s="79">
        <v>400</v>
      </c>
      <c r="G150" s="79">
        <v>70</v>
      </c>
      <c r="H150" s="79">
        <v>560</v>
      </c>
      <c r="I150" s="94" t="str">
        <f t="shared" si="5"/>
        <v>Continua</v>
      </c>
    </row>
    <row r="151" spans="1:9">
      <c r="A151" s="77" t="s">
        <v>165</v>
      </c>
      <c r="B151" s="77" t="s">
        <v>401</v>
      </c>
      <c r="C151" s="91" t="str">
        <f t="shared" si="6"/>
        <v>C9 - C408-70(PB)</v>
      </c>
      <c r="D151" s="78">
        <v>8</v>
      </c>
      <c r="E151" s="79">
        <v>32</v>
      </c>
      <c r="F151" s="79">
        <v>400</v>
      </c>
      <c r="G151" s="79">
        <v>70</v>
      </c>
      <c r="H151" s="79">
        <v>560</v>
      </c>
      <c r="I151" s="94" t="str">
        <f t="shared" si="5"/>
        <v>Continua</v>
      </c>
    </row>
    <row r="152" spans="1:9">
      <c r="A152" s="77" t="s">
        <v>166</v>
      </c>
      <c r="B152" s="77" t="s">
        <v>402</v>
      </c>
      <c r="C152" s="91" t="str">
        <f t="shared" si="6"/>
        <v>C10 - C612-70</v>
      </c>
      <c r="D152" s="78">
        <v>12</v>
      </c>
      <c r="E152" s="79">
        <v>48</v>
      </c>
      <c r="F152" s="79">
        <v>600</v>
      </c>
      <c r="G152" s="79">
        <v>70</v>
      </c>
      <c r="H152" s="79">
        <v>840</v>
      </c>
      <c r="I152" s="94" t="str">
        <f t="shared" si="5"/>
        <v>Continua</v>
      </c>
    </row>
    <row r="153" spans="1:9">
      <c r="A153" s="77" t="s">
        <v>167</v>
      </c>
      <c r="B153" s="77" t="s">
        <v>396</v>
      </c>
      <c r="C153" s="91" t="str">
        <f t="shared" si="6"/>
        <v>C11 - C304-70</v>
      </c>
      <c r="D153" s="78">
        <v>4</v>
      </c>
      <c r="E153" s="79">
        <v>16</v>
      </c>
      <c r="F153" s="79">
        <v>300</v>
      </c>
      <c r="G153" s="79">
        <v>70</v>
      </c>
      <c r="H153" s="79">
        <v>280</v>
      </c>
      <c r="I153" s="94" t="str">
        <f t="shared" si="5"/>
        <v>Continua</v>
      </c>
    </row>
    <row r="154" spans="1:9">
      <c r="A154" s="77" t="s">
        <v>624</v>
      </c>
      <c r="B154" s="77" t="s">
        <v>403</v>
      </c>
      <c r="C154" s="91" t="str">
        <f t="shared" si="6"/>
        <v>C12* - C203-70(PB)</v>
      </c>
      <c r="D154" s="78">
        <v>3</v>
      </c>
      <c r="E154" s="79">
        <v>12</v>
      </c>
      <c r="F154" s="79">
        <v>200</v>
      </c>
      <c r="G154" s="79">
        <v>70</v>
      </c>
      <c r="H154" s="79">
        <v>210</v>
      </c>
      <c r="I154" s="94" t="str">
        <f t="shared" si="5"/>
        <v>Continua</v>
      </c>
    </row>
    <row r="155" spans="1:9">
      <c r="A155" s="77" t="s">
        <v>625</v>
      </c>
      <c r="B155" s="77" t="s">
        <v>393</v>
      </c>
      <c r="C155" s="91" t="str">
        <f t="shared" si="6"/>
        <v>C13** - C203-60</v>
      </c>
      <c r="D155" s="78">
        <v>3</v>
      </c>
      <c r="E155" s="79">
        <v>12</v>
      </c>
      <c r="F155" s="79">
        <v>200</v>
      </c>
      <c r="G155" s="79">
        <v>60</v>
      </c>
      <c r="H155" s="79">
        <v>180</v>
      </c>
      <c r="I155" s="94" t="str">
        <f t="shared" si="5"/>
        <v>Continua</v>
      </c>
    </row>
    <row r="156" spans="1:9">
      <c r="A156" s="77" t="s">
        <v>168</v>
      </c>
      <c r="B156" s="77" t="s">
        <v>393</v>
      </c>
      <c r="C156" s="91" t="str">
        <f t="shared" si="6"/>
        <v>C14 - C203-60</v>
      </c>
      <c r="D156" s="78">
        <v>3</v>
      </c>
      <c r="E156" s="79">
        <v>12</v>
      </c>
      <c r="F156" s="79">
        <v>200</v>
      </c>
      <c r="G156" s="79">
        <v>60</v>
      </c>
      <c r="H156" s="79">
        <v>180</v>
      </c>
      <c r="I156" s="94" t="str">
        <f t="shared" si="5"/>
        <v>Continua</v>
      </c>
    </row>
    <row r="157" spans="1:9">
      <c r="A157" s="77" t="s">
        <v>169</v>
      </c>
      <c r="B157" s="77" t="s">
        <v>404</v>
      </c>
      <c r="C157" s="91" t="str">
        <f t="shared" si="6"/>
        <v>C15 - C404-70(PB)</v>
      </c>
      <c r="D157" s="78">
        <v>4</v>
      </c>
      <c r="E157" s="79">
        <v>16</v>
      </c>
      <c r="F157" s="79">
        <v>400</v>
      </c>
      <c r="G157" s="79">
        <v>70</v>
      </c>
      <c r="H157" s="79">
        <v>280</v>
      </c>
      <c r="I157" s="94" t="str">
        <f t="shared" si="5"/>
        <v>Continua</v>
      </c>
    </row>
    <row r="158" spans="1:9">
      <c r="A158" s="77" t="s">
        <v>170</v>
      </c>
      <c r="B158" s="77" t="s">
        <v>405</v>
      </c>
      <c r="C158" s="91" t="str">
        <f t="shared" si="6"/>
        <v>C16 - C603-40</v>
      </c>
      <c r="D158" s="78">
        <v>3</v>
      </c>
      <c r="E158" s="79">
        <v>12</v>
      </c>
      <c r="F158" s="79">
        <v>600</v>
      </c>
      <c r="G158" s="79">
        <v>40</v>
      </c>
      <c r="H158" s="79">
        <v>120</v>
      </c>
      <c r="I158" s="94" t="str">
        <f t="shared" si="5"/>
        <v>Continua</v>
      </c>
    </row>
    <row r="159" spans="1:9">
      <c r="A159" s="77" t="s">
        <v>171</v>
      </c>
      <c r="B159" s="77" t="s">
        <v>399</v>
      </c>
      <c r="C159" s="91" t="str">
        <f t="shared" si="6"/>
        <v>C17 - C406-70(PB)</v>
      </c>
      <c r="D159" s="78">
        <v>6</v>
      </c>
      <c r="E159" s="79">
        <v>24</v>
      </c>
      <c r="F159" s="79">
        <v>400</v>
      </c>
      <c r="G159" s="79">
        <v>70</v>
      </c>
      <c r="H159" s="79">
        <v>420</v>
      </c>
      <c r="I159" s="94" t="str">
        <f t="shared" si="5"/>
        <v>Continua</v>
      </c>
    </row>
    <row r="160" spans="1:9">
      <c r="A160" s="77" t="s">
        <v>172</v>
      </c>
      <c r="B160" s="77" t="s">
        <v>397</v>
      </c>
      <c r="C160" s="91" t="str">
        <f t="shared" si="6"/>
        <v>C18 - C304-70(PB)</v>
      </c>
      <c r="D160" s="78">
        <v>4</v>
      </c>
      <c r="E160" s="79">
        <v>16</v>
      </c>
      <c r="F160" s="79">
        <v>300</v>
      </c>
      <c r="G160" s="79">
        <v>70</v>
      </c>
      <c r="H160" s="79">
        <v>280</v>
      </c>
      <c r="I160" s="94" t="str">
        <f t="shared" si="5"/>
        <v>Continua</v>
      </c>
    </row>
    <row r="161" spans="1:9">
      <c r="A161" s="77" t="s">
        <v>406</v>
      </c>
      <c r="B161" s="77" t="s">
        <v>395</v>
      </c>
      <c r="C161" s="91" t="str">
        <f t="shared" si="6"/>
        <v>C19 - C303-70</v>
      </c>
      <c r="D161" s="78">
        <v>3</v>
      </c>
      <c r="E161" s="79" t="s">
        <v>629</v>
      </c>
      <c r="F161" s="79">
        <v>300</v>
      </c>
      <c r="G161" s="79" t="s">
        <v>425</v>
      </c>
      <c r="H161" s="79" t="s">
        <v>426</v>
      </c>
      <c r="I161" s="94" t="str">
        <f t="shared" si="5"/>
        <v>Continua</v>
      </c>
    </row>
    <row r="162" spans="1:9">
      <c r="A162" s="77" t="s">
        <v>173</v>
      </c>
      <c r="B162" s="77" t="s">
        <v>407</v>
      </c>
      <c r="C162" s="91" t="str">
        <f t="shared" si="6"/>
        <v>D1 - D202-80</v>
      </c>
      <c r="D162" s="78">
        <v>2</v>
      </c>
      <c r="E162" s="79">
        <v>8</v>
      </c>
      <c r="F162" s="79">
        <v>200</v>
      </c>
      <c r="G162" s="79">
        <v>80</v>
      </c>
      <c r="H162" s="79">
        <v>160</v>
      </c>
      <c r="I162" s="94" t="str">
        <f t="shared" si="5"/>
        <v>Línea de Fábrica</v>
      </c>
    </row>
    <row r="163" spans="1:9">
      <c r="A163" s="77" t="s">
        <v>174</v>
      </c>
      <c r="B163" s="77" t="s">
        <v>408</v>
      </c>
      <c r="C163" s="91" t="str">
        <f t="shared" si="6"/>
        <v>D2 - D302-80</v>
      </c>
      <c r="D163" s="78">
        <v>2</v>
      </c>
      <c r="E163" s="79">
        <v>8</v>
      </c>
      <c r="F163" s="79">
        <v>300</v>
      </c>
      <c r="G163" s="79">
        <v>80</v>
      </c>
      <c r="H163" s="79">
        <v>160</v>
      </c>
      <c r="I163" s="94" t="str">
        <f t="shared" si="5"/>
        <v>Línea de Fábrica</v>
      </c>
    </row>
    <row r="164" spans="1:9">
      <c r="A164" s="77" t="s">
        <v>175</v>
      </c>
      <c r="B164" s="77" t="s">
        <v>409</v>
      </c>
      <c r="C164" s="91" t="str">
        <f t="shared" si="6"/>
        <v>D3 - D203-80</v>
      </c>
      <c r="D164" s="78">
        <v>3</v>
      </c>
      <c r="E164" s="79">
        <v>12</v>
      </c>
      <c r="F164" s="79">
        <v>200</v>
      </c>
      <c r="G164" s="79">
        <v>80</v>
      </c>
      <c r="H164" s="79">
        <v>240</v>
      </c>
      <c r="I164" s="94" t="str">
        <f t="shared" si="5"/>
        <v>Línea de Fábrica</v>
      </c>
    </row>
    <row r="165" spans="1:9">
      <c r="A165" s="77" t="s">
        <v>176</v>
      </c>
      <c r="B165" s="77" t="s">
        <v>410</v>
      </c>
      <c r="C165" s="91" t="str">
        <f t="shared" si="6"/>
        <v>D4 - D303-80</v>
      </c>
      <c r="D165" s="78">
        <v>3</v>
      </c>
      <c r="E165" s="79">
        <v>12</v>
      </c>
      <c r="F165" s="79">
        <v>300</v>
      </c>
      <c r="G165" s="79">
        <v>80</v>
      </c>
      <c r="H165" s="79">
        <v>240</v>
      </c>
      <c r="I165" s="94" t="str">
        <f t="shared" si="5"/>
        <v>Línea de Fábrica</v>
      </c>
    </row>
    <row r="166" spans="1:9">
      <c r="A166" s="77" t="s">
        <v>177</v>
      </c>
      <c r="B166" s="77" t="s">
        <v>411</v>
      </c>
      <c r="C166" s="91" t="str">
        <f t="shared" si="6"/>
        <v>D5 - D304-80</v>
      </c>
      <c r="D166" s="78">
        <v>4</v>
      </c>
      <c r="E166" s="79">
        <v>16</v>
      </c>
      <c r="F166" s="79">
        <v>300</v>
      </c>
      <c r="G166" s="79">
        <v>80</v>
      </c>
      <c r="H166" s="79">
        <v>320</v>
      </c>
      <c r="I166" s="94" t="str">
        <f t="shared" si="5"/>
        <v>Línea de Fábrica</v>
      </c>
    </row>
    <row r="167" spans="1:9">
      <c r="A167" s="77" t="s">
        <v>178</v>
      </c>
      <c r="B167" s="77" t="s">
        <v>412</v>
      </c>
      <c r="C167" s="91" t="str">
        <f t="shared" si="6"/>
        <v>D6 - D406-70</v>
      </c>
      <c r="D167" s="78">
        <v>6</v>
      </c>
      <c r="E167" s="79">
        <v>24</v>
      </c>
      <c r="F167" s="79">
        <v>400</v>
      </c>
      <c r="G167" s="79">
        <v>70</v>
      </c>
      <c r="H167" s="79">
        <v>420</v>
      </c>
      <c r="I167" s="94" t="str">
        <f t="shared" si="5"/>
        <v>Línea de Fábrica</v>
      </c>
    </row>
    <row r="168" spans="1:9">
      <c r="A168" s="77" t="s">
        <v>179</v>
      </c>
      <c r="B168" s="77" t="s">
        <v>413</v>
      </c>
      <c r="C168" s="91" t="str">
        <f t="shared" si="6"/>
        <v>D7 - D408-70</v>
      </c>
      <c r="D168" s="78">
        <v>8</v>
      </c>
      <c r="E168" s="79">
        <v>32</v>
      </c>
      <c r="F168" s="79">
        <v>400</v>
      </c>
      <c r="G168" s="79">
        <v>70</v>
      </c>
      <c r="H168" s="79">
        <v>560</v>
      </c>
      <c r="I168" s="94" t="str">
        <f t="shared" si="5"/>
        <v>Línea de Fábrica</v>
      </c>
    </row>
    <row r="169" spans="1:9">
      <c r="A169" s="77" t="s">
        <v>180</v>
      </c>
      <c r="B169" s="77" t="s">
        <v>414</v>
      </c>
      <c r="C169" s="91" t="str">
        <f t="shared" si="6"/>
        <v>D8 - D610-70</v>
      </c>
      <c r="D169" s="78">
        <v>10</v>
      </c>
      <c r="E169" s="79">
        <v>40</v>
      </c>
      <c r="F169" s="79">
        <v>600</v>
      </c>
      <c r="G169" s="79">
        <v>70</v>
      </c>
      <c r="H169" s="79">
        <v>700</v>
      </c>
      <c r="I169" s="94" t="str">
        <f t="shared" si="5"/>
        <v>Línea de Fábrica</v>
      </c>
    </row>
    <row r="170" spans="1:9">
      <c r="A170" s="77" t="s">
        <v>626</v>
      </c>
      <c r="B170" s="77" t="s">
        <v>627</v>
      </c>
      <c r="C170" s="91" t="str">
        <f t="shared" si="6"/>
        <v>D9* - D102-80</v>
      </c>
      <c r="D170" s="78">
        <v>2</v>
      </c>
      <c r="E170" s="79">
        <v>8</v>
      </c>
      <c r="F170" s="79">
        <v>100</v>
      </c>
      <c r="G170" s="79">
        <v>80</v>
      </c>
      <c r="H170" s="79">
        <v>160</v>
      </c>
      <c r="I170" s="94" t="str">
        <f t="shared" si="5"/>
        <v>Línea de Fábrica</v>
      </c>
    </row>
    <row r="171" spans="1:9">
      <c r="A171" s="77" t="s">
        <v>181</v>
      </c>
      <c r="B171" s="77" t="s">
        <v>415</v>
      </c>
      <c r="C171" s="91" t="str">
        <f t="shared" si="6"/>
        <v>D10 - D203-50</v>
      </c>
      <c r="D171" s="78">
        <v>3</v>
      </c>
      <c r="E171" s="79">
        <v>12</v>
      </c>
      <c r="F171" s="79">
        <v>200</v>
      </c>
      <c r="G171" s="79">
        <v>50</v>
      </c>
      <c r="H171" s="79">
        <v>150</v>
      </c>
      <c r="I171" s="94" t="str">
        <f t="shared" si="5"/>
        <v>Línea de Fábrica</v>
      </c>
    </row>
    <row r="172" spans="1:9">
      <c r="A172" s="77" t="s">
        <v>182</v>
      </c>
      <c r="B172" s="77" t="s">
        <v>416</v>
      </c>
      <c r="C172" s="91" t="str">
        <f t="shared" si="6"/>
        <v>D11 - D303-50</v>
      </c>
      <c r="D172" s="78">
        <v>3</v>
      </c>
      <c r="E172" s="79">
        <v>12</v>
      </c>
      <c r="F172" s="79">
        <v>300</v>
      </c>
      <c r="G172" s="79">
        <v>50</v>
      </c>
      <c r="H172" s="79">
        <v>150</v>
      </c>
      <c r="I172" s="94" t="str">
        <f t="shared" si="5"/>
        <v>Línea de Fábrica</v>
      </c>
    </row>
    <row r="173" spans="1:9">
      <c r="A173" s="77" t="s">
        <v>183</v>
      </c>
      <c r="B173" s="77" t="s">
        <v>417</v>
      </c>
      <c r="C173" s="91" t="str">
        <f t="shared" si="6"/>
        <v>D12 - D302-50</v>
      </c>
      <c r="D173" s="78">
        <v>2</v>
      </c>
      <c r="E173" s="79">
        <v>8</v>
      </c>
      <c r="F173" s="79">
        <v>300</v>
      </c>
      <c r="G173" s="79">
        <v>50</v>
      </c>
      <c r="H173" s="79">
        <v>100</v>
      </c>
      <c r="I173" s="94" t="str">
        <f t="shared" si="5"/>
        <v>Línea de Fábrica</v>
      </c>
    </row>
    <row r="174" spans="1:9">
      <c r="A174" s="77" t="s">
        <v>184</v>
      </c>
      <c r="B174" s="77" t="s">
        <v>418</v>
      </c>
      <c r="C174" s="91" t="str">
        <f t="shared" si="6"/>
        <v>D13 - D403-80</v>
      </c>
      <c r="D174" s="78">
        <v>3</v>
      </c>
      <c r="E174" s="79">
        <v>12</v>
      </c>
      <c r="F174" s="79">
        <v>400</v>
      </c>
      <c r="G174" s="79">
        <v>80</v>
      </c>
      <c r="H174" s="79">
        <v>240</v>
      </c>
      <c r="I174" s="94" t="str">
        <f t="shared" si="5"/>
        <v>Línea de Fábrica</v>
      </c>
    </row>
    <row r="198" spans="1:9" ht="15.75" thickBot="1">
      <c r="D198" s="77"/>
      <c r="E198" s="77"/>
      <c r="F198" s="77"/>
      <c r="G198" s="77"/>
    </row>
    <row r="199" spans="1:9">
      <c r="A199" s="105" t="s">
        <v>200</v>
      </c>
      <c r="B199" s="106" t="s">
        <v>201</v>
      </c>
      <c r="D199" s="77" t="s">
        <v>525</v>
      </c>
      <c r="E199" s="77"/>
      <c r="F199" s="77"/>
      <c r="G199" s="77"/>
    </row>
    <row r="200" spans="1:9">
      <c r="A200" s="286" t="s">
        <v>202</v>
      </c>
      <c r="B200" s="107" t="s">
        <v>203</v>
      </c>
      <c r="D200" s="77"/>
      <c r="E200" s="77"/>
      <c r="F200" s="108" t="s">
        <v>539</v>
      </c>
      <c r="G200" s="108" t="s">
        <v>538</v>
      </c>
      <c r="H200" s="108" t="s">
        <v>537</v>
      </c>
      <c r="I200" s="108" t="s">
        <v>536</v>
      </c>
    </row>
    <row r="201" spans="1:9">
      <c r="A201" s="286"/>
      <c r="B201" s="107" t="s">
        <v>204</v>
      </c>
      <c r="D201" s="77" t="s">
        <v>639</v>
      </c>
      <c r="E201" s="77"/>
      <c r="F201" s="109" t="s">
        <v>540</v>
      </c>
      <c r="G201" s="109" t="s">
        <v>533</v>
      </c>
      <c r="H201" s="109" t="s">
        <v>543</v>
      </c>
      <c r="I201" s="109" t="s">
        <v>544</v>
      </c>
    </row>
    <row r="202" spans="1:9">
      <c r="A202" s="286"/>
      <c r="B202" s="107" t="s">
        <v>205</v>
      </c>
      <c r="D202" s="77"/>
      <c r="E202" s="77"/>
      <c r="F202" s="109" t="s">
        <v>532</v>
      </c>
      <c r="G202" s="109" t="s">
        <v>542</v>
      </c>
      <c r="H202" s="109" t="s">
        <v>541</v>
      </c>
      <c r="I202" s="109"/>
    </row>
    <row r="203" spans="1:9" ht="15" customHeight="1">
      <c r="A203" s="286"/>
      <c r="B203" s="107" t="s">
        <v>206</v>
      </c>
      <c r="D203" s="77" t="s">
        <v>653</v>
      </c>
      <c r="E203" s="77"/>
      <c r="F203" s="109"/>
      <c r="G203" s="109" t="s">
        <v>694</v>
      </c>
      <c r="H203" s="109"/>
      <c r="I203" s="109"/>
    </row>
    <row r="204" spans="1:9">
      <c r="A204" s="286"/>
      <c r="B204" s="107" t="s">
        <v>207</v>
      </c>
      <c r="D204" s="77"/>
      <c r="E204" s="77"/>
      <c r="F204" s="109"/>
      <c r="G204" s="109" t="s">
        <v>693</v>
      </c>
      <c r="H204" s="109"/>
      <c r="I204" s="109"/>
    </row>
    <row r="205" spans="1:9">
      <c r="A205" s="286"/>
      <c r="B205" s="107" t="s">
        <v>208</v>
      </c>
      <c r="D205" s="77"/>
      <c r="E205" s="77"/>
      <c r="F205" s="77"/>
      <c r="G205" s="77"/>
    </row>
    <row r="206" spans="1:9">
      <c r="A206" s="286"/>
      <c r="B206" s="107" t="s">
        <v>209</v>
      </c>
      <c r="D206" s="77"/>
      <c r="E206" s="77"/>
      <c r="F206" s="77"/>
      <c r="G206" s="77"/>
    </row>
    <row r="207" spans="1:9" ht="15" customHeight="1">
      <c r="A207" s="286"/>
      <c r="B207" s="107" t="s">
        <v>210</v>
      </c>
      <c r="D207" s="77"/>
      <c r="E207" s="77"/>
      <c r="F207" s="77"/>
      <c r="G207" s="77"/>
    </row>
    <row r="208" spans="1:9">
      <c r="A208" s="286"/>
      <c r="B208" s="107" t="s">
        <v>211</v>
      </c>
      <c r="D208" s="77"/>
      <c r="E208" s="77"/>
      <c r="F208" s="77"/>
      <c r="G208" s="77"/>
    </row>
    <row r="209" spans="1:7">
      <c r="A209" s="286"/>
      <c r="B209" s="107" t="s">
        <v>212</v>
      </c>
      <c r="D209" s="77" t="s">
        <v>659</v>
      </c>
      <c r="E209" s="77"/>
      <c r="F209" s="77"/>
      <c r="G209" s="77"/>
    </row>
    <row r="210" spans="1:7">
      <c r="A210" s="286"/>
      <c r="B210" s="107" t="s">
        <v>213</v>
      </c>
      <c r="D210" s="77" t="s">
        <v>660</v>
      </c>
      <c r="E210" s="77"/>
      <c r="F210" s="77"/>
      <c r="G210" s="77"/>
    </row>
    <row r="211" spans="1:7">
      <c r="A211" s="286" t="s">
        <v>214</v>
      </c>
      <c r="B211" s="107" t="s">
        <v>214</v>
      </c>
      <c r="D211" s="77" t="s">
        <v>661</v>
      </c>
      <c r="E211" s="77"/>
      <c r="F211" s="77"/>
      <c r="G211" s="77"/>
    </row>
    <row r="212" spans="1:7">
      <c r="A212" s="286"/>
      <c r="B212" s="107" t="s">
        <v>215</v>
      </c>
      <c r="D212" s="77" t="s">
        <v>662</v>
      </c>
      <c r="E212" s="77"/>
      <c r="F212" s="77"/>
      <c r="G212" s="77"/>
    </row>
    <row r="213" spans="1:7">
      <c r="A213" s="286" t="s">
        <v>216</v>
      </c>
      <c r="B213" s="107" t="s">
        <v>217</v>
      </c>
      <c r="D213" s="77" t="s">
        <v>648</v>
      </c>
      <c r="E213" s="77"/>
      <c r="F213" s="77"/>
      <c r="G213" s="77"/>
    </row>
    <row r="214" spans="1:7">
      <c r="A214" s="286"/>
      <c r="B214" s="107" t="s">
        <v>218</v>
      </c>
      <c r="D214" s="77"/>
      <c r="E214" s="77"/>
      <c r="F214" s="77"/>
      <c r="G214" s="77"/>
    </row>
    <row r="215" spans="1:7">
      <c r="A215" s="286"/>
      <c r="B215" s="107" t="s">
        <v>219</v>
      </c>
      <c r="D215" s="77" t="s">
        <v>695</v>
      </c>
      <c r="E215" s="77"/>
      <c r="F215" s="77"/>
      <c r="G215" s="77"/>
    </row>
    <row r="216" spans="1:7">
      <c r="A216" s="286"/>
      <c r="B216" s="107" t="s">
        <v>220</v>
      </c>
      <c r="D216" s="77" t="s">
        <v>695</v>
      </c>
      <c r="E216" s="77"/>
      <c r="F216" s="77"/>
      <c r="G216" s="77"/>
    </row>
    <row r="217" spans="1:7">
      <c r="A217" s="286"/>
      <c r="B217" s="107" t="s">
        <v>221</v>
      </c>
    </row>
    <row r="218" spans="1:7">
      <c r="A218" s="286" t="s">
        <v>222</v>
      </c>
      <c r="B218" s="107" t="s">
        <v>223</v>
      </c>
      <c r="D218" s="77" t="s">
        <v>695</v>
      </c>
    </row>
    <row r="219" spans="1:7">
      <c r="A219" s="286"/>
      <c r="B219" s="107" t="s">
        <v>224</v>
      </c>
      <c r="D219" s="77" t="s">
        <v>695</v>
      </c>
    </row>
    <row r="220" spans="1:7">
      <c r="A220" s="286"/>
      <c r="B220" s="107" t="s">
        <v>225</v>
      </c>
    </row>
    <row r="221" spans="1:7">
      <c r="A221" s="286"/>
      <c r="B221" s="107" t="s">
        <v>226</v>
      </c>
    </row>
    <row r="222" spans="1:7">
      <c r="A222" s="286"/>
      <c r="B222" s="107" t="s">
        <v>227</v>
      </c>
    </row>
    <row r="223" spans="1:7">
      <c r="A223" s="286"/>
      <c r="B223" s="107" t="s">
        <v>228</v>
      </c>
    </row>
    <row r="224" spans="1:7">
      <c r="A224" s="286"/>
      <c r="B224" s="107" t="s">
        <v>229</v>
      </c>
    </row>
    <row r="225" spans="1:5">
      <c r="A225" s="286"/>
      <c r="B225" s="107" t="s">
        <v>230</v>
      </c>
    </row>
    <row r="226" spans="1:5">
      <c r="A226" s="286"/>
      <c r="B226" s="107" t="s">
        <v>231</v>
      </c>
    </row>
    <row r="227" spans="1:5">
      <c r="A227" s="286" t="s">
        <v>232</v>
      </c>
      <c r="B227" s="107" t="s">
        <v>233</v>
      </c>
    </row>
    <row r="228" spans="1:5">
      <c r="A228" s="286"/>
      <c r="B228" s="107" t="s">
        <v>234</v>
      </c>
    </row>
    <row r="229" spans="1:5">
      <c r="A229" s="286"/>
      <c r="B229" s="107" t="s">
        <v>235</v>
      </c>
      <c r="D229" s="78" t="s">
        <v>699</v>
      </c>
      <c r="E229" s="79" t="s">
        <v>698</v>
      </c>
    </row>
    <row r="230" spans="1:5">
      <c r="A230" s="286"/>
      <c r="B230" s="107" t="s">
        <v>232</v>
      </c>
      <c r="D230" s="78" t="s">
        <v>701</v>
      </c>
      <c r="E230" s="79">
        <v>3</v>
      </c>
    </row>
    <row r="231" spans="1:5">
      <c r="A231" s="286"/>
      <c r="B231" s="107" t="s">
        <v>236</v>
      </c>
      <c r="D231" s="78" t="s">
        <v>700</v>
      </c>
      <c r="E231" s="79">
        <v>5</v>
      </c>
    </row>
    <row r="232" spans="1:5">
      <c r="A232" s="286" t="s">
        <v>237</v>
      </c>
      <c r="B232" s="107" t="s">
        <v>238</v>
      </c>
    </row>
    <row r="233" spans="1:5">
      <c r="A233" s="286"/>
      <c r="B233" s="107" t="s">
        <v>239</v>
      </c>
      <c r="D233" s="78" t="s">
        <v>674</v>
      </c>
    </row>
    <row r="234" spans="1:5">
      <c r="A234" s="286"/>
      <c r="B234" s="107" t="s">
        <v>240</v>
      </c>
      <c r="D234" s="78" t="s">
        <v>672</v>
      </c>
    </row>
    <row r="235" spans="1:5">
      <c r="A235" s="286"/>
      <c r="B235" s="107" t="s">
        <v>241</v>
      </c>
    </row>
    <row r="236" spans="1:5">
      <c r="A236" s="286"/>
      <c r="B236" s="107" t="s">
        <v>242</v>
      </c>
    </row>
    <row r="237" spans="1:5">
      <c r="A237" s="286"/>
      <c r="B237" s="107" t="s">
        <v>243</v>
      </c>
    </row>
    <row r="238" spans="1:5">
      <c r="A238" s="286" t="s">
        <v>244</v>
      </c>
      <c r="B238" s="107" t="s">
        <v>245</v>
      </c>
    </row>
    <row r="239" spans="1:5">
      <c r="A239" s="286"/>
      <c r="B239" s="107" t="s">
        <v>246</v>
      </c>
    </row>
    <row r="240" spans="1:5">
      <c r="A240" s="286"/>
      <c r="B240" s="107" t="s">
        <v>247</v>
      </c>
    </row>
    <row r="241" spans="1:2">
      <c r="A241" s="286"/>
      <c r="B241" s="107" t="s">
        <v>248</v>
      </c>
    </row>
    <row r="242" spans="1:2">
      <c r="A242" s="286"/>
      <c r="B242" s="107" t="s">
        <v>249</v>
      </c>
    </row>
    <row r="243" spans="1:2">
      <c r="A243" s="286"/>
      <c r="B243" s="107" t="s">
        <v>250</v>
      </c>
    </row>
    <row r="244" spans="1:2">
      <c r="A244" s="286"/>
      <c r="B244" s="107" t="s">
        <v>251</v>
      </c>
    </row>
    <row r="245" spans="1:2">
      <c r="A245" s="286"/>
      <c r="B245" s="107" t="s">
        <v>252</v>
      </c>
    </row>
    <row r="246" spans="1:2">
      <c r="A246" s="286"/>
      <c r="B246" s="107" t="s">
        <v>253</v>
      </c>
    </row>
    <row r="247" spans="1:2">
      <c r="A247" s="286" t="s">
        <v>254</v>
      </c>
      <c r="B247" s="107" t="s">
        <v>255</v>
      </c>
    </row>
    <row r="248" spans="1:2">
      <c r="A248" s="286"/>
      <c r="B248" s="107" t="s">
        <v>254</v>
      </c>
    </row>
    <row r="249" spans="1:2">
      <c r="A249" s="110" t="s">
        <v>256</v>
      </c>
      <c r="B249" s="107" t="s">
        <v>257</v>
      </c>
    </row>
    <row r="250" spans="1:2">
      <c r="A250" s="286" t="s">
        <v>258</v>
      </c>
      <c r="B250" s="107" t="s">
        <v>259</v>
      </c>
    </row>
    <row r="251" spans="1:2">
      <c r="A251" s="286"/>
      <c r="B251" s="107" t="s">
        <v>260</v>
      </c>
    </row>
    <row r="252" spans="1:2">
      <c r="A252" s="286"/>
      <c r="B252" s="107" t="s">
        <v>261</v>
      </c>
    </row>
    <row r="253" spans="1:2">
      <c r="A253" s="286"/>
      <c r="B253" s="107" t="s">
        <v>262</v>
      </c>
    </row>
    <row r="254" spans="1:2">
      <c r="A254" s="286"/>
      <c r="B254" s="107" t="s">
        <v>263</v>
      </c>
    </row>
    <row r="255" spans="1:2">
      <c r="A255" s="286"/>
      <c r="B255" s="107" t="s">
        <v>264</v>
      </c>
    </row>
    <row r="256" spans="1:2" ht="15.75" thickBot="1">
      <c r="A256" s="287"/>
      <c r="B256" s="111" t="s">
        <v>265</v>
      </c>
    </row>
    <row r="261" spans="1:6">
      <c r="A261" s="84" t="s">
        <v>641</v>
      </c>
      <c r="B261" s="112"/>
    </row>
    <row r="262" spans="1:6">
      <c r="A262" s="84" t="s">
        <v>632</v>
      </c>
      <c r="B262" s="84" t="s">
        <v>633</v>
      </c>
      <c r="C262" s="103" t="s">
        <v>635</v>
      </c>
      <c r="D262" s="103" t="s">
        <v>636</v>
      </c>
      <c r="E262" s="113" t="s">
        <v>656</v>
      </c>
      <c r="F262" s="113" t="s">
        <v>657</v>
      </c>
    </row>
    <row r="263" spans="1:6">
      <c r="A263" s="112">
        <v>2</v>
      </c>
      <c r="B263" s="112">
        <v>5</v>
      </c>
      <c r="C263" s="77">
        <v>400</v>
      </c>
      <c r="D263" s="78">
        <f>C263-(C263*4%)</f>
        <v>384</v>
      </c>
      <c r="E263" s="79">
        <v>11</v>
      </c>
      <c r="F263" s="79">
        <f>E263-(E263*2%)</f>
        <v>10.78</v>
      </c>
    </row>
    <row r="264" spans="1:6">
      <c r="A264" s="112">
        <v>6</v>
      </c>
      <c r="B264" s="112">
        <v>7</v>
      </c>
      <c r="C264" s="77">
        <v>400</v>
      </c>
      <c r="D264" s="78">
        <f t="shared" ref="D264:D271" si="7">C264-(C264*4%)</f>
        <v>384</v>
      </c>
      <c r="E264" s="79">
        <v>12</v>
      </c>
      <c r="F264" s="79">
        <f t="shared" ref="F264:F276" si="8">E264-(E264*2%)</f>
        <v>11.76</v>
      </c>
    </row>
    <row r="265" spans="1:6">
      <c r="A265" s="112">
        <v>8</v>
      </c>
      <c r="B265" s="112">
        <v>8</v>
      </c>
      <c r="C265" s="77">
        <v>400</v>
      </c>
      <c r="D265" s="78">
        <f t="shared" si="7"/>
        <v>384</v>
      </c>
      <c r="E265" s="79">
        <v>13</v>
      </c>
      <c r="F265" s="79">
        <f t="shared" si="8"/>
        <v>12.74</v>
      </c>
    </row>
    <row r="266" spans="1:6">
      <c r="A266" s="112">
        <v>9</v>
      </c>
      <c r="B266" s="112">
        <v>10</v>
      </c>
      <c r="C266" s="77">
        <v>400</v>
      </c>
      <c r="D266" s="78">
        <f t="shared" si="7"/>
        <v>384</v>
      </c>
      <c r="E266" s="79">
        <v>13</v>
      </c>
      <c r="F266" s="79">
        <f t="shared" si="8"/>
        <v>12.74</v>
      </c>
    </row>
    <row r="267" spans="1:6">
      <c r="A267" s="112">
        <v>11</v>
      </c>
      <c r="B267" s="112">
        <v>12</v>
      </c>
      <c r="C267" s="77">
        <v>400</v>
      </c>
      <c r="D267" s="78">
        <f t="shared" si="7"/>
        <v>384</v>
      </c>
      <c r="E267" s="79">
        <v>14</v>
      </c>
      <c r="F267" s="79">
        <f t="shared" si="8"/>
        <v>13.72</v>
      </c>
    </row>
    <row r="268" spans="1:6">
      <c r="A268" s="112">
        <v>13</v>
      </c>
      <c r="B268" s="112">
        <v>14</v>
      </c>
      <c r="C268" s="77">
        <v>400</v>
      </c>
      <c r="D268" s="78">
        <f t="shared" si="7"/>
        <v>384</v>
      </c>
      <c r="E268" s="79">
        <v>15</v>
      </c>
      <c r="F268" s="79">
        <f t="shared" si="8"/>
        <v>14.7</v>
      </c>
    </row>
    <row r="269" spans="1:6">
      <c r="A269" s="112">
        <v>15</v>
      </c>
      <c r="B269" s="112">
        <v>15</v>
      </c>
      <c r="C269" s="77">
        <v>400</v>
      </c>
      <c r="D269" s="78">
        <f t="shared" si="7"/>
        <v>384</v>
      </c>
      <c r="E269" s="79">
        <v>16</v>
      </c>
      <c r="F269" s="79">
        <f t="shared" si="8"/>
        <v>15.68</v>
      </c>
    </row>
    <row r="270" spans="1:6">
      <c r="A270" s="112">
        <v>16</v>
      </c>
      <c r="B270" s="112">
        <v>17</v>
      </c>
      <c r="C270" s="77">
        <v>400</v>
      </c>
      <c r="D270" s="78">
        <f t="shared" si="7"/>
        <v>384</v>
      </c>
      <c r="E270" s="79">
        <v>17</v>
      </c>
      <c r="F270" s="79">
        <f t="shared" si="8"/>
        <v>16.66</v>
      </c>
    </row>
    <row r="271" spans="1:6">
      <c r="A271" s="112">
        <v>18</v>
      </c>
      <c r="B271" s="112">
        <v>18</v>
      </c>
      <c r="C271" s="77">
        <v>400</v>
      </c>
      <c r="D271" s="78">
        <f t="shared" si="7"/>
        <v>384</v>
      </c>
      <c r="E271" s="79">
        <v>18</v>
      </c>
      <c r="F271" s="79">
        <f t="shared" si="8"/>
        <v>17.64</v>
      </c>
    </row>
    <row r="272" spans="1:6">
      <c r="A272" s="112">
        <v>19</v>
      </c>
      <c r="B272" s="112">
        <v>20</v>
      </c>
      <c r="C272" s="77" t="s">
        <v>696</v>
      </c>
      <c r="D272" s="77" t="s">
        <v>696</v>
      </c>
      <c r="E272" s="79">
        <v>19</v>
      </c>
      <c r="F272" s="79">
        <f t="shared" si="8"/>
        <v>18.62</v>
      </c>
    </row>
    <row r="273" spans="1:6">
      <c r="A273" s="112">
        <v>21</v>
      </c>
      <c r="B273" s="112">
        <v>22</v>
      </c>
      <c r="C273" s="77" t="s">
        <v>696</v>
      </c>
      <c r="D273" s="77" t="s">
        <v>696</v>
      </c>
      <c r="E273" s="79">
        <v>20</v>
      </c>
      <c r="F273" s="79">
        <f t="shared" si="8"/>
        <v>19.600000000000001</v>
      </c>
    </row>
    <row r="274" spans="1:6">
      <c r="A274" s="112">
        <v>23</v>
      </c>
      <c r="B274" s="112">
        <v>24</v>
      </c>
      <c r="C274" s="77" t="s">
        <v>696</v>
      </c>
      <c r="D274" s="77" t="s">
        <v>696</v>
      </c>
      <c r="E274" s="79">
        <v>21</v>
      </c>
      <c r="F274" s="79">
        <f t="shared" si="8"/>
        <v>20.58</v>
      </c>
    </row>
    <row r="275" spans="1:6">
      <c r="A275" s="112">
        <v>25</v>
      </c>
      <c r="B275" s="112">
        <v>30</v>
      </c>
      <c r="C275" s="77" t="s">
        <v>696</v>
      </c>
      <c r="D275" s="77" t="s">
        <v>696</v>
      </c>
      <c r="E275" s="79">
        <v>22</v>
      </c>
      <c r="F275" s="79">
        <f t="shared" si="8"/>
        <v>21.56</v>
      </c>
    </row>
    <row r="276" spans="1:6">
      <c r="A276" s="112">
        <v>31</v>
      </c>
      <c r="B276" s="112"/>
      <c r="C276" s="77" t="s">
        <v>696</v>
      </c>
      <c r="D276" s="77" t="s">
        <v>696</v>
      </c>
      <c r="E276" s="79">
        <v>25</v>
      </c>
      <c r="F276" s="79">
        <f t="shared" si="8"/>
        <v>24.5</v>
      </c>
    </row>
    <row r="279" spans="1:6">
      <c r="A279" s="84" t="s">
        <v>642</v>
      </c>
      <c r="B279" s="84"/>
      <c r="C279" s="84" t="s">
        <v>654</v>
      </c>
      <c r="D279" s="84" t="s">
        <v>655</v>
      </c>
    </row>
    <row r="280" spans="1:6">
      <c r="A280" s="112" t="s">
        <v>650</v>
      </c>
      <c r="B280" s="112" t="s">
        <v>649</v>
      </c>
      <c r="C280" s="112" t="s">
        <v>651</v>
      </c>
      <c r="D280" s="112" t="s">
        <v>651</v>
      </c>
    </row>
    <row r="281" spans="1:6">
      <c r="A281" s="296" t="s">
        <v>643</v>
      </c>
      <c r="B281" s="112" t="s">
        <v>646</v>
      </c>
      <c r="C281" s="112">
        <v>8</v>
      </c>
      <c r="D281" s="296">
        <v>6</v>
      </c>
    </row>
    <row r="282" spans="1:6">
      <c r="A282" s="296"/>
      <c r="B282" s="112" t="s">
        <v>647</v>
      </c>
      <c r="C282" s="112">
        <v>10</v>
      </c>
      <c r="D282" s="296"/>
    </row>
    <row r="283" spans="1:6">
      <c r="A283" s="296"/>
      <c r="B283" s="112" t="s">
        <v>648</v>
      </c>
      <c r="C283" s="112">
        <v>12</v>
      </c>
      <c r="D283" s="296"/>
    </row>
    <row r="284" spans="1:6">
      <c r="A284" s="296" t="s">
        <v>644</v>
      </c>
      <c r="B284" s="112" t="s">
        <v>646</v>
      </c>
      <c r="C284" s="112">
        <v>10</v>
      </c>
      <c r="D284" s="296">
        <v>8</v>
      </c>
    </row>
    <row r="285" spans="1:6">
      <c r="A285" s="296"/>
      <c r="B285" s="112" t="s">
        <v>647</v>
      </c>
      <c r="C285" s="112">
        <v>12</v>
      </c>
      <c r="D285" s="296"/>
    </row>
    <row r="286" spans="1:6">
      <c r="A286" s="296"/>
      <c r="B286" s="112" t="s">
        <v>648</v>
      </c>
      <c r="C286" s="112">
        <v>16</v>
      </c>
      <c r="D286" s="296"/>
    </row>
    <row r="287" spans="1:6">
      <c r="A287" s="296" t="s">
        <v>645</v>
      </c>
      <c r="B287" s="112" t="s">
        <v>646</v>
      </c>
      <c r="C287" s="112">
        <v>12</v>
      </c>
      <c r="D287" s="112">
        <v>10</v>
      </c>
    </row>
    <row r="288" spans="1:6">
      <c r="A288" s="296"/>
      <c r="B288" s="112" t="s">
        <v>647</v>
      </c>
      <c r="C288" s="112">
        <v>18</v>
      </c>
      <c r="D288" s="112">
        <v>12</v>
      </c>
    </row>
    <row r="289" spans="1:8">
      <c r="A289" s="296"/>
      <c r="B289" s="112" t="s">
        <v>648</v>
      </c>
      <c r="C289" s="112">
        <v>22</v>
      </c>
      <c r="D289" s="112">
        <v>12</v>
      </c>
    </row>
    <row r="290" spans="1:8">
      <c r="A290" s="296" t="s">
        <v>663</v>
      </c>
      <c r="B290" s="112" t="s">
        <v>646</v>
      </c>
      <c r="C290" s="112">
        <v>22</v>
      </c>
      <c r="D290" s="112">
        <v>12</v>
      </c>
    </row>
    <row r="291" spans="1:8">
      <c r="A291" s="296"/>
      <c r="B291" s="112" t="s">
        <v>647</v>
      </c>
      <c r="C291" s="112">
        <v>26</v>
      </c>
      <c r="D291" s="112">
        <v>14</v>
      </c>
    </row>
    <row r="292" spans="1:8">
      <c r="A292" s="296"/>
      <c r="B292" s="112" t="s">
        <v>648</v>
      </c>
      <c r="C292" s="112">
        <v>30</v>
      </c>
      <c r="D292" s="112">
        <v>14</v>
      </c>
    </row>
    <row r="295" spans="1:8" ht="15.75">
      <c r="A295" s="288" t="s">
        <v>664</v>
      </c>
      <c r="B295" s="289"/>
      <c r="C295" s="294" t="s">
        <v>665</v>
      </c>
      <c r="D295" s="114"/>
      <c r="E295" s="295" t="s">
        <v>666</v>
      </c>
      <c r="F295" s="295"/>
      <c r="G295" s="295"/>
      <c r="H295" s="295"/>
    </row>
    <row r="296" spans="1:8">
      <c r="A296" s="290"/>
      <c r="B296" s="291"/>
      <c r="C296" s="294"/>
      <c r="D296" s="115" t="s">
        <v>667</v>
      </c>
      <c r="E296" s="115" t="s">
        <v>643</v>
      </c>
      <c r="F296" s="115" t="s">
        <v>668</v>
      </c>
      <c r="G296" s="115" t="s">
        <v>645</v>
      </c>
      <c r="H296" s="115" t="s">
        <v>669</v>
      </c>
    </row>
    <row r="297" spans="1:8">
      <c r="A297" s="292"/>
      <c r="B297" s="293"/>
      <c r="C297" s="294"/>
      <c r="D297" s="114"/>
      <c r="E297" s="116" t="s">
        <v>670</v>
      </c>
      <c r="F297" s="116" t="s">
        <v>670</v>
      </c>
      <c r="G297" s="116" t="s">
        <v>670</v>
      </c>
      <c r="H297" s="116" t="s">
        <v>670</v>
      </c>
    </row>
    <row r="298" spans="1:8">
      <c r="A298" s="117">
        <v>411</v>
      </c>
      <c r="B298" s="118" t="s">
        <v>671</v>
      </c>
      <c r="C298" s="119" t="s">
        <v>672</v>
      </c>
      <c r="D298" s="119"/>
      <c r="E298" s="120" t="s">
        <v>697</v>
      </c>
      <c r="F298" s="120" t="s">
        <v>697</v>
      </c>
      <c r="G298" s="121">
        <v>3.2610452400000001</v>
      </c>
      <c r="H298" s="122">
        <v>3</v>
      </c>
    </row>
    <row r="299" spans="1:8">
      <c r="A299" s="117">
        <v>412</v>
      </c>
      <c r="B299" s="117" t="s">
        <v>673</v>
      </c>
      <c r="C299" s="116" t="s">
        <v>674</v>
      </c>
      <c r="D299" s="116"/>
      <c r="E299" s="121">
        <v>9.5</v>
      </c>
      <c r="F299" s="121">
        <v>8.9898989890000003</v>
      </c>
      <c r="G299" s="121">
        <v>8.6961206400000002</v>
      </c>
      <c r="H299" s="122">
        <v>8</v>
      </c>
    </row>
    <row r="300" spans="1:8">
      <c r="A300" s="117">
        <v>413</v>
      </c>
      <c r="B300" s="117" t="s">
        <v>675</v>
      </c>
      <c r="C300" s="116" t="s">
        <v>674</v>
      </c>
      <c r="D300" s="116"/>
      <c r="E300" s="121">
        <v>7.3</v>
      </c>
      <c r="F300" s="121">
        <v>6.7676767670000002</v>
      </c>
      <c r="G300" s="121">
        <v>6.5220904800000001</v>
      </c>
      <c r="H300" s="122">
        <v>6</v>
      </c>
    </row>
    <row r="301" spans="1:8">
      <c r="A301" s="117">
        <v>414</v>
      </c>
      <c r="B301" s="117" t="s">
        <v>676</v>
      </c>
      <c r="C301" s="116" t="s">
        <v>672</v>
      </c>
      <c r="D301" s="116"/>
      <c r="E301" s="121" t="s">
        <v>697</v>
      </c>
      <c r="F301" s="121" t="s">
        <v>697</v>
      </c>
      <c r="G301" s="121" t="s">
        <v>697</v>
      </c>
      <c r="H301" s="122">
        <v>7</v>
      </c>
    </row>
    <row r="302" spans="1:8">
      <c r="A302" s="117">
        <v>415</v>
      </c>
      <c r="B302" s="117" t="s">
        <v>677</v>
      </c>
      <c r="C302" s="116" t="s">
        <v>672</v>
      </c>
      <c r="D302" s="116"/>
      <c r="E302" s="121">
        <v>8.6</v>
      </c>
      <c r="F302" s="121">
        <v>7.8787878779999998</v>
      </c>
      <c r="G302" s="121">
        <v>7.6091055600000006</v>
      </c>
      <c r="H302" s="122">
        <v>8</v>
      </c>
    </row>
    <row r="303" spans="1:8">
      <c r="A303" s="117">
        <v>416</v>
      </c>
      <c r="B303" s="117" t="s">
        <v>678</v>
      </c>
      <c r="C303" s="116" t="s">
        <v>672</v>
      </c>
      <c r="D303" s="116"/>
      <c r="E303" s="121">
        <v>6.1</v>
      </c>
      <c r="F303" s="121">
        <v>5.6565656560000006</v>
      </c>
      <c r="G303" s="121">
        <v>5.4350753999999997</v>
      </c>
      <c r="H303" s="122">
        <v>5</v>
      </c>
    </row>
    <row r="304" spans="1:8">
      <c r="A304" s="117">
        <v>417</v>
      </c>
      <c r="B304" s="117" t="s">
        <v>529</v>
      </c>
      <c r="C304" s="116" t="s">
        <v>672</v>
      </c>
      <c r="D304" s="116"/>
      <c r="E304" s="121">
        <v>3.7</v>
      </c>
      <c r="F304" s="121">
        <v>3.3333333330000001</v>
      </c>
      <c r="G304" s="121">
        <v>3.2610452400000001</v>
      </c>
      <c r="H304" s="122">
        <v>3</v>
      </c>
    </row>
    <row r="305" spans="1:8">
      <c r="A305" s="117">
        <v>418</v>
      </c>
      <c r="B305" s="117" t="s">
        <v>679</v>
      </c>
      <c r="C305" s="116" t="s">
        <v>674</v>
      </c>
      <c r="D305" s="116"/>
      <c r="E305" s="121">
        <v>4.9000000000000004</v>
      </c>
      <c r="F305" s="121">
        <v>4.4444444439999993</v>
      </c>
      <c r="G305" s="121">
        <v>4.3480603200000001</v>
      </c>
      <c r="H305" s="122">
        <v>4</v>
      </c>
    </row>
    <row r="306" spans="1:8">
      <c r="A306" s="117">
        <v>419</v>
      </c>
      <c r="B306" s="117" t="s">
        <v>530</v>
      </c>
      <c r="C306" s="116" t="s">
        <v>674</v>
      </c>
      <c r="D306" s="116"/>
      <c r="E306" s="121" t="s">
        <v>697</v>
      </c>
      <c r="F306" s="121">
        <v>7.8787878779999998</v>
      </c>
      <c r="G306" s="121">
        <v>7.6091055600000006</v>
      </c>
      <c r="H306" s="122">
        <v>7</v>
      </c>
    </row>
    <row r="307" spans="1:8">
      <c r="A307" s="117">
        <v>420</v>
      </c>
      <c r="B307" s="117" t="s">
        <v>680</v>
      </c>
      <c r="C307" s="116" t="s">
        <v>674</v>
      </c>
      <c r="D307" s="116"/>
      <c r="E307" s="121">
        <v>3.7</v>
      </c>
      <c r="F307" s="121">
        <v>3.3333333330000001</v>
      </c>
      <c r="G307" s="121">
        <v>3.2610452400000001</v>
      </c>
      <c r="H307" s="122">
        <v>3</v>
      </c>
    </row>
    <row r="308" spans="1:8">
      <c r="A308" s="117">
        <v>421</v>
      </c>
      <c r="B308" s="117" t="s">
        <v>681</v>
      </c>
      <c r="C308" s="116" t="s">
        <v>674</v>
      </c>
      <c r="D308" s="116"/>
      <c r="E308" s="121">
        <v>7.6</v>
      </c>
      <c r="F308" s="121">
        <v>6.9</v>
      </c>
      <c r="G308" s="121">
        <v>6.6</v>
      </c>
      <c r="H308" s="122">
        <v>6</v>
      </c>
    </row>
    <row r="309" spans="1:8">
      <c r="A309" s="117">
        <v>422</v>
      </c>
      <c r="B309" s="117" t="s">
        <v>682</v>
      </c>
      <c r="C309" s="116" t="s">
        <v>672</v>
      </c>
      <c r="D309" s="116"/>
      <c r="E309" s="121">
        <v>6.1</v>
      </c>
      <c r="F309" s="121">
        <v>5.6565656560000006</v>
      </c>
      <c r="G309" s="121">
        <v>5.4350753999999997</v>
      </c>
      <c r="H309" s="122">
        <v>5</v>
      </c>
    </row>
    <row r="310" spans="1:8">
      <c r="A310" s="117">
        <v>423</v>
      </c>
      <c r="B310" s="117" t="s">
        <v>683</v>
      </c>
      <c r="C310" s="116" t="s">
        <v>672</v>
      </c>
      <c r="D310" s="116"/>
      <c r="E310" s="121">
        <v>6.1</v>
      </c>
      <c r="F310" s="121">
        <v>5.6565656560000006</v>
      </c>
      <c r="G310" s="121">
        <v>5.4350753999999997</v>
      </c>
      <c r="H310" s="122">
        <v>5</v>
      </c>
    </row>
    <row r="311" spans="1:8">
      <c r="A311" s="117">
        <v>424</v>
      </c>
      <c r="B311" s="117" t="s">
        <v>684</v>
      </c>
      <c r="C311" s="116" t="s">
        <v>674</v>
      </c>
      <c r="D311" s="116"/>
      <c r="E311" s="121">
        <v>7.1</v>
      </c>
      <c r="F311" s="121">
        <v>6.7</v>
      </c>
      <c r="G311" s="121">
        <v>6.4</v>
      </c>
      <c r="H311" s="122">
        <v>6</v>
      </c>
    </row>
    <row r="312" spans="1:8">
      <c r="A312" s="117">
        <v>425</v>
      </c>
      <c r="B312" s="117" t="s">
        <v>531</v>
      </c>
      <c r="C312" s="116" t="s">
        <v>672</v>
      </c>
      <c r="D312" s="116"/>
      <c r="E312" s="121">
        <v>3.7</v>
      </c>
      <c r="F312" s="121">
        <v>3.3333333330000001</v>
      </c>
      <c r="G312" s="121">
        <v>3.2610452400000001</v>
      </c>
      <c r="H312" s="122">
        <v>3</v>
      </c>
    </row>
    <row r="313" spans="1:8">
      <c r="A313" s="117">
        <v>426</v>
      </c>
      <c r="B313" s="117" t="s">
        <v>685</v>
      </c>
      <c r="C313" s="116" t="s">
        <v>674</v>
      </c>
      <c r="D313" s="116"/>
      <c r="E313" s="121">
        <v>8.6</v>
      </c>
      <c r="F313" s="121">
        <v>7.8787878779999998</v>
      </c>
      <c r="G313" s="121">
        <v>7.6091055600000006</v>
      </c>
      <c r="H313" s="122">
        <v>7</v>
      </c>
    </row>
    <row r="314" spans="1:8">
      <c r="A314" s="117">
        <v>427</v>
      </c>
      <c r="B314" s="117" t="s">
        <v>686</v>
      </c>
      <c r="C314" s="116" t="s">
        <v>672</v>
      </c>
      <c r="D314" s="116"/>
      <c r="E314" s="121">
        <v>7.3</v>
      </c>
      <c r="F314" s="121">
        <v>6.7</v>
      </c>
      <c r="G314" s="121">
        <v>6.6</v>
      </c>
      <c r="H314" s="122">
        <v>6</v>
      </c>
    </row>
    <row r="315" spans="1:8">
      <c r="A315" s="117">
        <v>428</v>
      </c>
      <c r="B315" s="123" t="s">
        <v>687</v>
      </c>
      <c r="C315" s="124" t="s">
        <v>672</v>
      </c>
      <c r="D315" s="124"/>
      <c r="E315" s="121">
        <v>2.4</v>
      </c>
      <c r="F315" s="121">
        <v>2.2222222219999996</v>
      </c>
      <c r="G315" s="121">
        <v>2.17403016</v>
      </c>
      <c r="H315" s="122">
        <v>2</v>
      </c>
    </row>
    <row r="316" spans="1:8">
      <c r="A316" s="117">
        <v>429</v>
      </c>
      <c r="B316" s="117" t="s">
        <v>688</v>
      </c>
      <c r="C316" s="116" t="s">
        <v>674</v>
      </c>
      <c r="D316" s="116"/>
      <c r="E316" s="121">
        <v>4.9000000000000004</v>
      </c>
      <c r="F316" s="121">
        <v>4.4444444439999993</v>
      </c>
      <c r="G316" s="121">
        <v>4.3480603200000001</v>
      </c>
      <c r="H316" s="122">
        <v>4</v>
      </c>
    </row>
    <row r="317" spans="1:8">
      <c r="A317" s="117">
        <v>430</v>
      </c>
      <c r="B317" s="117" t="s">
        <v>689</v>
      </c>
      <c r="C317" s="116" t="s">
        <v>674</v>
      </c>
      <c r="D317" s="116"/>
      <c r="E317" s="121">
        <v>2.4</v>
      </c>
      <c r="F317" s="121">
        <v>2.2222222219999996</v>
      </c>
      <c r="G317" s="121">
        <v>2.17403016</v>
      </c>
      <c r="H317" s="122">
        <v>2</v>
      </c>
    </row>
    <row r="318" spans="1:8">
      <c r="A318" s="117">
        <v>431</v>
      </c>
      <c r="B318" s="117" t="s">
        <v>702</v>
      </c>
      <c r="C318" s="124" t="s">
        <v>672</v>
      </c>
      <c r="D318" s="116"/>
      <c r="E318" s="121">
        <v>5</v>
      </c>
      <c r="F318" s="121">
        <v>5</v>
      </c>
      <c r="G318" s="121">
        <v>5</v>
      </c>
      <c r="H318" s="125">
        <v>5</v>
      </c>
    </row>
    <row r="319" spans="1:8">
      <c r="A319" s="117"/>
      <c r="B319" s="126"/>
      <c r="C319" s="116"/>
      <c r="D319" s="116"/>
      <c r="E319" s="116">
        <f>SUM(E299:E318)</f>
        <v>105.00000000000001</v>
      </c>
      <c r="F319" s="127">
        <f>SUM(F298:F318)</f>
        <v>104.996969689</v>
      </c>
      <c r="G319" s="116">
        <f>SUM(G298:G318)</f>
        <v>105.03911592000001</v>
      </c>
      <c r="H319" s="116">
        <f>SUM(H298:H318)</f>
        <v>105</v>
      </c>
    </row>
  </sheetData>
  <sheetProtection algorithmName="SHA-512" hashValue="z78ntTz68pLttyvjtGJaRtM+2BCDPJzwrkbJvNoBD/TTGJz7Qt7+7hN7hgpwhLqsFGJOdLvxqW8bFiHItI6tow==" saltValue="xAQewiJs+GBkO3DOmGg+Zg==" spinCount="100000" sheet="1" objects="1" scenarios="1"/>
  <mergeCells count="20">
    <mergeCell ref="A295:B297"/>
    <mergeCell ref="C295:C297"/>
    <mergeCell ref="E295:H295"/>
    <mergeCell ref="D281:D283"/>
    <mergeCell ref="D284:D286"/>
    <mergeCell ref="A281:A283"/>
    <mergeCell ref="A284:A286"/>
    <mergeCell ref="A287:A289"/>
    <mergeCell ref="A290:A292"/>
    <mergeCell ref="J34:J37"/>
    <mergeCell ref="J38:J41"/>
    <mergeCell ref="A247:A248"/>
    <mergeCell ref="A250:A256"/>
    <mergeCell ref="A200:A210"/>
    <mergeCell ref="A211:A212"/>
    <mergeCell ref="A213:A217"/>
    <mergeCell ref="A218:A226"/>
    <mergeCell ref="A227:A231"/>
    <mergeCell ref="A232:A237"/>
    <mergeCell ref="A238:A2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FORMULARIO PARAMETROS URBANISTI</vt:lpstr>
      <vt:lpstr>Datos</vt:lpstr>
      <vt:lpstr>AEROPUERTO</vt:lpstr>
      <vt:lpstr>'FORMULARIO PARAMETROS URBANISTI'!Área_de_impresión</vt:lpstr>
      <vt:lpstr>CALDERON</vt:lpstr>
      <vt:lpstr>CENTRO</vt:lpstr>
      <vt:lpstr>DELICIA</vt:lpstr>
      <vt:lpstr>Eco_Eficiencia</vt:lpstr>
      <vt:lpstr>ELOY</vt:lpstr>
      <vt:lpstr>ELOY_ALFARO</vt:lpstr>
      <vt:lpstr>Intervención_Prioritaria</vt:lpstr>
      <vt:lpstr>LA_MARISCAL</vt:lpstr>
      <vt:lpstr>NORTE</vt:lpstr>
      <vt:lpstr>QUITUMBE</vt:lpstr>
      <vt:lpstr>Redistribución_COS_Planta_Baja</vt:lpstr>
      <vt:lpstr>TUMBACO</vt:lpstr>
      <vt:lpstr>VALLE_DE_LOS_CHILLOS</vt:lpstr>
      <vt:lpstr>ZONA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Dannalo</dc:creator>
  <cp:lastModifiedBy>NATY</cp:lastModifiedBy>
  <cp:lastPrinted>2020-02-27T18:13:39Z</cp:lastPrinted>
  <dcterms:created xsi:type="dcterms:W3CDTF">2016-03-13T16:21:00Z</dcterms:created>
  <dcterms:modified xsi:type="dcterms:W3CDTF">2020-03-16T21:58:49Z</dcterms:modified>
</cp:coreProperties>
</file>